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60" tabRatio="722" firstSheet="7" activeTab="7"/>
  </bookViews>
  <sheets>
    <sheet name="Анжеро-Судженский ГО" sheetId="1" r:id="rId1"/>
    <sheet name="Беловский ГО" sheetId="5" r:id="rId2"/>
    <sheet name="Беловский МР" sheetId="6" r:id="rId3"/>
    <sheet name="Берёзовский ГО" sheetId="7" r:id="rId4"/>
    <sheet name="Гурьевский МР" sheetId="8" r:id="rId5"/>
    <sheet name="Ижморский МР" sheetId="9" r:id="rId6"/>
    <sheet name="Калтанский ГО" sheetId="10" r:id="rId7"/>
    <sheet name="Кемеровский ГО" sheetId="11" r:id="rId8"/>
    <sheet name="Кемеровский МР" sheetId="12" r:id="rId9"/>
    <sheet name="Киселёвский ГО" sheetId="13" r:id="rId10"/>
    <sheet name="Крапивинский МР" sheetId="14" r:id="rId11"/>
    <sheet name="Краснобродский ГО" sheetId="15" r:id="rId12"/>
    <sheet name="Ленинск-Кузнецкий ГО" sheetId="16" r:id="rId13"/>
    <sheet name="Ленинск-Кузнецкий МР" sheetId="17" r:id="rId14"/>
    <sheet name="Мариинский МР" sheetId="18" r:id="rId15"/>
    <sheet name="Междуреченский ГО" sheetId="19" r:id="rId16"/>
    <sheet name="Мысковский ГО" sheetId="20" r:id="rId17"/>
    <sheet name="Новокузнецкий ГО" sheetId="21" r:id="rId18"/>
    <sheet name="Новокузнецкий МР" sheetId="22" r:id="rId19"/>
    <sheet name="Осинниковский ГО" sheetId="23" r:id="rId20"/>
    <sheet name="Полысаевский ГО" sheetId="24" r:id="rId21"/>
    <sheet name="Прокопьевский ГО" sheetId="25" r:id="rId22"/>
    <sheet name="Прокопьевский МР" sheetId="26" r:id="rId23"/>
    <sheet name="Промышленновский МР" sheetId="27" r:id="rId24"/>
    <sheet name="Тайгинский ГО" sheetId="28" r:id="rId25"/>
    <sheet name="Таштагольский МР" sheetId="29" r:id="rId26"/>
    <sheet name="Тисульский МР" sheetId="30" r:id="rId27"/>
    <sheet name="Топкинский МР" sheetId="31" r:id="rId28"/>
    <sheet name="Тяжинский МР" sheetId="32" r:id="rId29"/>
    <sheet name="Чебулинский МР" sheetId="33" r:id="rId30"/>
    <sheet name="Юргинский ГО" sheetId="34" r:id="rId31"/>
    <sheet name="Юргинский МР" sheetId="35" r:id="rId32"/>
    <sheet name="Яйский МР" sheetId="36" r:id="rId33"/>
    <sheet name="Яшкинский МР" sheetId="37" r:id="rId34"/>
    <sheet name="ДОиН" sheetId="40" r:id="rId35"/>
    <sheet name="ДМПиС" sheetId="38" r:id="rId36"/>
    <sheet name="ДКиНП" sheetId="41" r:id="rId37"/>
    <sheet name="ДОЗН" sheetId="39" r:id="rId38"/>
  </sheets>
  <definedNames>
    <definedName name="_xlnm._FilterDatabase" localSheetId="17" hidden="1">'Новокузнецкий ГО'!$A$6:$AC$214</definedName>
    <definedName name="_xlnm.Print_Area" localSheetId="0">'Анжеро-Судженский ГО'!$A$1:$AA$54</definedName>
    <definedName name="_xlnm.Print_Area" localSheetId="1">'Беловский ГО'!$A$1:$AA$84</definedName>
    <definedName name="_xlnm.Print_Area" localSheetId="2">'Беловский МР'!$A$1:$AA$54</definedName>
    <definedName name="_xlnm.Print_Area" localSheetId="3">'Берёзовский ГО'!$A$1:$AA$32</definedName>
    <definedName name="_xlnm.Print_Area" localSheetId="4">'Гурьевский МР'!$A$1:$AA$46</definedName>
    <definedName name="_xlnm.Print_Area" localSheetId="36">ДКиНП!$A$1:$AB$12</definedName>
    <definedName name="_xlnm.Print_Area" localSheetId="35">ДМПиС!$A$1:$AB$24</definedName>
    <definedName name="_xlnm.Print_Area" localSheetId="37">ДОЗН!$A$1:$AB$36</definedName>
    <definedName name="_xlnm.Print_Area" localSheetId="34">ДОиН!$A$1:$AB$440</definedName>
    <definedName name="_xlnm.Print_Area" localSheetId="5">'Ижморский МР'!$A$1:$AA$50</definedName>
    <definedName name="_xlnm.Print_Area" localSheetId="6">'Калтанский ГО'!$A$1:$AA$34</definedName>
    <definedName name="_xlnm.Print_Area" localSheetId="7">'Кемеровский ГО'!$A$1:$AA$204</definedName>
    <definedName name="_xlnm.Print_Area" localSheetId="8">'Кемеровский МР'!$A$1:$AA$54</definedName>
    <definedName name="_xlnm.Print_Area" localSheetId="9">'Киселёвский ГО'!$A$1:$AA$72</definedName>
    <definedName name="_xlnm.Print_Area" localSheetId="10">'Крапивинский МР'!$A$1:$AA$48</definedName>
    <definedName name="_xlnm.Print_Area" localSheetId="11">'Краснобродский ГО'!$A$1:$AA$16</definedName>
    <definedName name="_xlnm.Print_Area" localSheetId="12">'Ленинск-Кузнецкий ГО'!$A$1:$AA$12</definedName>
    <definedName name="_xlnm.Print_Area" localSheetId="13">'Ленинск-Кузнецкий МР'!$A$1:$AA$62</definedName>
    <definedName name="_xlnm.Print_Area" localSheetId="14">'Мариинский МР'!$A$1:$AA$76</definedName>
    <definedName name="_xlnm.Print_Area" localSheetId="15">'Междуреченский ГО'!$A$1:$AA$74</definedName>
    <definedName name="_xlnm.Print_Area" localSheetId="16">'Мысковский ГО'!$A$1:$AA$36</definedName>
    <definedName name="_xlnm.Print_Area" localSheetId="17">'Новокузнецкий ГО'!$A$1:$AA$214</definedName>
    <definedName name="_xlnm.Print_Area" localSheetId="18">'Новокузнецкий МР'!$A$1:$AA$54</definedName>
    <definedName name="_xlnm.Print_Area" localSheetId="19">'Осинниковский ГО'!$A$1:$AA$34</definedName>
    <definedName name="_xlnm.Print_Area" localSheetId="20">'Полысаевский ГО'!$A$1:$AA$26</definedName>
    <definedName name="_xlnm.Print_Area" localSheetId="21">'Прокопьевский ГО'!$A$1:$AA$124</definedName>
    <definedName name="_xlnm.Print_Area" localSheetId="22">'Прокопьевский МР'!$A$1:$AA$66</definedName>
    <definedName name="_xlnm.Print_Area" localSheetId="23">'Промышленновский МР'!$A$1:$AA$60</definedName>
    <definedName name="_xlnm.Print_Area" localSheetId="24">'Тайгинский ГО'!$A$1:$AA$28</definedName>
    <definedName name="_xlnm.Print_Area" localSheetId="25">'Таштагольский МР'!$A$1:$AA$60</definedName>
    <definedName name="_xlnm.Print_Area" localSheetId="26">'Тисульский МР'!$A$1:$AA$64</definedName>
    <definedName name="_xlnm.Print_Area" localSheetId="27">'Топкинский МР'!$A$1:$AA$72</definedName>
    <definedName name="_xlnm.Print_Area" localSheetId="28">'Тяжинский МР'!$A$1:$AA$48</definedName>
    <definedName name="_xlnm.Print_Area" localSheetId="29">'Чебулинский МР'!$A$1:$AA$52</definedName>
    <definedName name="_xlnm.Print_Area" localSheetId="30">'Юргинский ГО'!$A$1:$AA$38</definedName>
    <definedName name="_xlnm.Print_Area" localSheetId="31">'Юргинский МР'!$A$1:$AA$54</definedName>
    <definedName name="_xlnm.Print_Area" localSheetId="32">'Яйский МР'!$A$1:$AA$50</definedName>
    <definedName name="_xlnm.Print_Area" localSheetId="33">'Яшкинский МР'!$A$1:$AA$48</definedName>
  </definedNames>
  <calcPr calcId="145621"/>
</workbook>
</file>

<file path=xl/calcChain.xml><?xml version="1.0" encoding="utf-8"?>
<calcChain xmlns="http://schemas.openxmlformats.org/spreadsheetml/2006/main">
  <c r="Z35" i="20" l="1"/>
  <c r="Z36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G36" i="20"/>
  <c r="G35" i="20"/>
  <c r="Z23" i="20"/>
  <c r="Z24" i="20"/>
  <c r="I441" i="40" l="1"/>
  <c r="J441" i="40"/>
  <c r="K441" i="40"/>
  <c r="L441" i="40"/>
  <c r="M441" i="40"/>
  <c r="N441" i="40"/>
  <c r="O441" i="40"/>
  <c r="P441" i="40"/>
  <c r="Q441" i="40"/>
  <c r="R441" i="40"/>
  <c r="S441" i="40"/>
  <c r="T441" i="40"/>
  <c r="U441" i="40"/>
  <c r="V441" i="40"/>
  <c r="W441" i="40"/>
  <c r="X441" i="40"/>
  <c r="Y441" i="40"/>
  <c r="Z441" i="40"/>
  <c r="I442" i="40"/>
  <c r="J442" i="40"/>
  <c r="K442" i="40"/>
  <c r="L442" i="40"/>
  <c r="M442" i="40"/>
  <c r="N442" i="40"/>
  <c r="O442" i="40"/>
  <c r="P442" i="40"/>
  <c r="Q442" i="40"/>
  <c r="R442" i="40"/>
  <c r="S442" i="40"/>
  <c r="T442" i="40"/>
  <c r="U442" i="40"/>
  <c r="V442" i="40"/>
  <c r="W442" i="40"/>
  <c r="X442" i="40"/>
  <c r="Y442" i="40"/>
  <c r="Z442" i="40"/>
  <c r="S443" i="40"/>
  <c r="T443" i="40"/>
  <c r="U443" i="40"/>
  <c r="V443" i="40"/>
  <c r="W443" i="40"/>
  <c r="X443" i="40"/>
  <c r="Y443" i="40"/>
  <c r="Z443" i="40"/>
  <c r="I444" i="40"/>
  <c r="J444" i="40"/>
  <c r="K444" i="40"/>
  <c r="L444" i="40"/>
  <c r="M444" i="40"/>
  <c r="N444" i="40"/>
  <c r="O444" i="40"/>
  <c r="P444" i="40"/>
  <c r="Q444" i="40"/>
  <c r="R444" i="40"/>
  <c r="S444" i="40"/>
  <c r="T444" i="40"/>
  <c r="U444" i="40"/>
  <c r="V444" i="40"/>
  <c r="W444" i="40"/>
  <c r="X444" i="40"/>
  <c r="Y444" i="40"/>
  <c r="Z444" i="40"/>
  <c r="H444" i="40"/>
  <c r="H442" i="40"/>
  <c r="H441" i="40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H54" i="35"/>
  <c r="I54" i="35"/>
  <c r="J54" i="35"/>
  <c r="K54" i="35"/>
  <c r="L54" i="35"/>
  <c r="M54" i="35"/>
  <c r="N54" i="35"/>
  <c r="O54" i="35"/>
  <c r="P54" i="35"/>
  <c r="Q54" i="35"/>
  <c r="R54" i="35"/>
  <c r="S54" i="35"/>
  <c r="T54" i="35"/>
  <c r="U54" i="35"/>
  <c r="V54" i="35"/>
  <c r="W54" i="35"/>
  <c r="X54" i="35"/>
  <c r="Y54" i="35"/>
  <c r="G54" i="35"/>
  <c r="G53" i="35"/>
  <c r="H37" i="34"/>
  <c r="I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G38" i="34"/>
  <c r="G37" i="34"/>
  <c r="H59" i="27"/>
  <c r="I59" i="27"/>
  <c r="J59" i="27"/>
  <c r="K59" i="27"/>
  <c r="L59" i="27"/>
  <c r="M59" i="27"/>
  <c r="N59" i="27"/>
  <c r="O59" i="27"/>
  <c r="P59" i="27"/>
  <c r="Q59" i="27"/>
  <c r="R59" i="27"/>
  <c r="S59" i="27"/>
  <c r="T59" i="27"/>
  <c r="U59" i="27"/>
  <c r="V59" i="27"/>
  <c r="W59" i="27"/>
  <c r="X59" i="27"/>
  <c r="Y59" i="27"/>
  <c r="Z59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T60" i="27"/>
  <c r="U60" i="27"/>
  <c r="V60" i="27"/>
  <c r="W60" i="27"/>
  <c r="X60" i="27"/>
  <c r="Y60" i="27"/>
  <c r="Z60" i="27"/>
  <c r="G60" i="27"/>
  <c r="G59" i="27"/>
  <c r="H61" i="17" l="1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G62" i="17"/>
  <c r="G61" i="17"/>
  <c r="H15" i="15" l="1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G16" i="15"/>
  <c r="G15" i="15"/>
  <c r="H204" i="11"/>
  <c r="I204" i="11"/>
  <c r="J204" i="11"/>
  <c r="K204" i="11"/>
  <c r="L204" i="11"/>
  <c r="M204" i="11"/>
  <c r="N204" i="11"/>
  <c r="O204" i="11"/>
  <c r="P204" i="11"/>
  <c r="Q204" i="11"/>
  <c r="R204" i="11"/>
  <c r="S204" i="11"/>
  <c r="T204" i="11"/>
  <c r="U204" i="11"/>
  <c r="V204" i="11"/>
  <c r="W204" i="11"/>
  <c r="X204" i="11"/>
  <c r="Y204" i="11"/>
  <c r="G204" i="11"/>
  <c r="H45" i="8" l="1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G46" i="8"/>
  <c r="G45" i="8"/>
  <c r="Z29" i="41"/>
  <c r="AA29" i="41"/>
  <c r="Z30" i="41"/>
  <c r="AA30" i="41"/>
  <c r="Z31" i="41"/>
  <c r="AA31" i="41"/>
  <c r="Z32" i="41"/>
  <c r="AA32" i="41"/>
  <c r="S29" i="41"/>
  <c r="T29" i="41"/>
  <c r="U29" i="41"/>
  <c r="V29" i="41"/>
  <c r="W29" i="41"/>
  <c r="X29" i="41"/>
  <c r="Y29" i="41"/>
  <c r="S30" i="41"/>
  <c r="T30" i="41"/>
  <c r="U30" i="41"/>
  <c r="V30" i="41"/>
  <c r="W30" i="41"/>
  <c r="X30" i="41"/>
  <c r="Y30" i="41"/>
  <c r="S31" i="41"/>
  <c r="T31" i="41"/>
  <c r="U31" i="41"/>
  <c r="V31" i="41"/>
  <c r="W31" i="41"/>
  <c r="X31" i="41"/>
  <c r="Y31" i="41"/>
  <c r="S32" i="41"/>
  <c r="T32" i="41"/>
  <c r="U32" i="41"/>
  <c r="V32" i="41"/>
  <c r="W32" i="41"/>
  <c r="X32" i="41"/>
  <c r="Y32" i="41"/>
  <c r="M29" i="41"/>
  <c r="N29" i="41"/>
  <c r="O29" i="41"/>
  <c r="P29" i="41"/>
  <c r="Q29" i="41"/>
  <c r="R29" i="41"/>
  <c r="M30" i="41"/>
  <c r="N30" i="41"/>
  <c r="O30" i="41"/>
  <c r="P30" i="41"/>
  <c r="Q30" i="41"/>
  <c r="R30" i="41"/>
  <c r="M31" i="41"/>
  <c r="N31" i="41"/>
  <c r="O31" i="41"/>
  <c r="P31" i="41"/>
  <c r="Q31" i="41"/>
  <c r="R31" i="41"/>
  <c r="M32" i="41"/>
  <c r="N32" i="41"/>
  <c r="O32" i="41"/>
  <c r="P32" i="41"/>
  <c r="Q32" i="41"/>
  <c r="R32" i="41"/>
  <c r="I29" i="41"/>
  <c r="J29" i="41"/>
  <c r="K29" i="41"/>
  <c r="L29" i="41"/>
  <c r="I30" i="41"/>
  <c r="J30" i="41"/>
  <c r="K30" i="41"/>
  <c r="L30" i="41"/>
  <c r="I31" i="41"/>
  <c r="J31" i="41"/>
  <c r="K31" i="41"/>
  <c r="L31" i="41"/>
  <c r="I32" i="41"/>
  <c r="J32" i="41"/>
  <c r="K32" i="41"/>
  <c r="L32" i="41"/>
  <c r="H32" i="41"/>
  <c r="H31" i="41"/>
  <c r="H30" i="41"/>
  <c r="H29" i="41"/>
  <c r="H63" i="16" l="1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G64" i="16"/>
  <c r="G63" i="16"/>
  <c r="AA10" i="41" l="1"/>
  <c r="AA11" i="41"/>
  <c r="AA12" i="41"/>
  <c r="AA13" i="41"/>
  <c r="AA14" i="41"/>
  <c r="AA15" i="41"/>
  <c r="AA16" i="41"/>
  <c r="AA17" i="41"/>
  <c r="AA18" i="41"/>
  <c r="AA19" i="41"/>
  <c r="AA20" i="41"/>
  <c r="AA21" i="41"/>
  <c r="AA22" i="41"/>
  <c r="AA23" i="41"/>
  <c r="AA24" i="41"/>
  <c r="AA25" i="41"/>
  <c r="AA26" i="41"/>
  <c r="AA27" i="41"/>
  <c r="AA28" i="41"/>
  <c r="AA9" i="41"/>
  <c r="AA428" i="40" l="1"/>
  <c r="AA427" i="40"/>
  <c r="AA439" i="40"/>
  <c r="AA438" i="40"/>
  <c r="AA437" i="40"/>
  <c r="AA436" i="40"/>
  <c r="AA435" i="40"/>
  <c r="AA434" i="40"/>
  <c r="AA433" i="40"/>
  <c r="AA432" i="40"/>
  <c r="AA431" i="40"/>
  <c r="AA430" i="40"/>
  <c r="AA429" i="40"/>
  <c r="AA426" i="40"/>
  <c r="AA425" i="40"/>
  <c r="AA424" i="40"/>
  <c r="AA423" i="40"/>
  <c r="AA422" i="40"/>
  <c r="AA421" i="40"/>
  <c r="AA420" i="40"/>
  <c r="AA419" i="40"/>
  <c r="AA418" i="40"/>
  <c r="AA417" i="40"/>
  <c r="AA416" i="40"/>
  <c r="AA415" i="40"/>
  <c r="AA414" i="40"/>
  <c r="AA413" i="40"/>
  <c r="AA412" i="40"/>
  <c r="AA411" i="40"/>
  <c r="AA410" i="40"/>
  <c r="AA409" i="40"/>
  <c r="AA408" i="40"/>
  <c r="AA407" i="40"/>
  <c r="AA406" i="40"/>
  <c r="AA405" i="40"/>
  <c r="AA404" i="40"/>
  <c r="AA403" i="40"/>
  <c r="AA402" i="40"/>
  <c r="AA401" i="40"/>
  <c r="AA400" i="40"/>
  <c r="AA399" i="40"/>
  <c r="AA398" i="40"/>
  <c r="AA397" i="40"/>
  <c r="AA396" i="40"/>
  <c r="AA395" i="40"/>
  <c r="AA394" i="40"/>
  <c r="AA393" i="40"/>
  <c r="AA392" i="40"/>
  <c r="AA391" i="40"/>
  <c r="AA390" i="40"/>
  <c r="AA389" i="40"/>
  <c r="AA388" i="40"/>
  <c r="AA387" i="40"/>
  <c r="AA386" i="40"/>
  <c r="AA385" i="40"/>
  <c r="AA384" i="40"/>
  <c r="AA383" i="40"/>
  <c r="AA382" i="40"/>
  <c r="AA381" i="40"/>
  <c r="AA380" i="40"/>
  <c r="AA379" i="40"/>
  <c r="AA378" i="40"/>
  <c r="AA377" i="40"/>
  <c r="AA376" i="40"/>
  <c r="AA375" i="40"/>
  <c r="AA374" i="40"/>
  <c r="AA373" i="40"/>
  <c r="AA372" i="40"/>
  <c r="AA371" i="40"/>
  <c r="AA370" i="40"/>
  <c r="AA369" i="40"/>
  <c r="AA368" i="40"/>
  <c r="AA367" i="40"/>
  <c r="AA366" i="40"/>
  <c r="AA365" i="40"/>
  <c r="AA364" i="40"/>
  <c r="AA363" i="40"/>
  <c r="AA362" i="40"/>
  <c r="AA361" i="40"/>
  <c r="AA360" i="40"/>
  <c r="AA359" i="40"/>
  <c r="AA358" i="40"/>
  <c r="AA357" i="40"/>
  <c r="AA356" i="40"/>
  <c r="AA355" i="40"/>
  <c r="AA354" i="40"/>
  <c r="AA353" i="40"/>
  <c r="AA352" i="40"/>
  <c r="AA351" i="40"/>
  <c r="AA350" i="40"/>
  <c r="AA349" i="40"/>
  <c r="AA348" i="40"/>
  <c r="AA347" i="40"/>
  <c r="AA346" i="40"/>
  <c r="AA345" i="40"/>
  <c r="AA344" i="40"/>
  <c r="AA343" i="40"/>
  <c r="AA342" i="40"/>
  <c r="AA341" i="40"/>
  <c r="AA340" i="40"/>
  <c r="AA339" i="40"/>
  <c r="AA338" i="40"/>
  <c r="AA337" i="40"/>
  <c r="AA336" i="40"/>
  <c r="AA335" i="40"/>
  <c r="AA334" i="40"/>
  <c r="AA333" i="40"/>
  <c r="AA332" i="40"/>
  <c r="AA331" i="40"/>
  <c r="AA330" i="40"/>
  <c r="AA329" i="40"/>
  <c r="AA328" i="40"/>
  <c r="AA327" i="40"/>
  <c r="AA326" i="40"/>
  <c r="AA325" i="40"/>
  <c r="AA324" i="40"/>
  <c r="AA323" i="40"/>
  <c r="AA322" i="40"/>
  <c r="AA321" i="40"/>
  <c r="AA320" i="40"/>
  <c r="AA319" i="40"/>
  <c r="AA318" i="40"/>
  <c r="AA317" i="40"/>
  <c r="AA316" i="40"/>
  <c r="AA315" i="40"/>
  <c r="AA314" i="40"/>
  <c r="AA313" i="40"/>
  <c r="AA312" i="40"/>
  <c r="AA311" i="40"/>
  <c r="AA310" i="40"/>
  <c r="AA309" i="40"/>
  <c r="AA308" i="40"/>
  <c r="AA307" i="40"/>
  <c r="AA306" i="40"/>
  <c r="AA305" i="40"/>
  <c r="AA304" i="40"/>
  <c r="AA303" i="40"/>
  <c r="AA302" i="40"/>
  <c r="AA301" i="40"/>
  <c r="AA300" i="40"/>
  <c r="AA299" i="40"/>
  <c r="AA298" i="40"/>
  <c r="AA297" i="40"/>
  <c r="AA296" i="40"/>
  <c r="AA295" i="40"/>
  <c r="AA294" i="40"/>
  <c r="AA293" i="40"/>
  <c r="AA292" i="40"/>
  <c r="AA291" i="40"/>
  <c r="AA290" i="40"/>
  <c r="AA289" i="40"/>
  <c r="AA288" i="40"/>
  <c r="AA287" i="40"/>
  <c r="AA286" i="40"/>
  <c r="AA285" i="40"/>
  <c r="AA284" i="40"/>
  <c r="AA283" i="40"/>
  <c r="AA282" i="40"/>
  <c r="AA281" i="40"/>
  <c r="AA280" i="40"/>
  <c r="AA279" i="40"/>
  <c r="AA278" i="40"/>
  <c r="AA277" i="40"/>
  <c r="AA276" i="40"/>
  <c r="AA275" i="40"/>
  <c r="AA274" i="40"/>
  <c r="AA273" i="40"/>
  <c r="AA272" i="40"/>
  <c r="AA271" i="40"/>
  <c r="AA270" i="40"/>
  <c r="AA269" i="40"/>
  <c r="AA268" i="40"/>
  <c r="AA267" i="40"/>
  <c r="AA266" i="40"/>
  <c r="AA265" i="40"/>
  <c r="AA264" i="40"/>
  <c r="AA263" i="40"/>
  <c r="AA262" i="40"/>
  <c r="AA261" i="40"/>
  <c r="AA260" i="40"/>
  <c r="AA259" i="40"/>
  <c r="AA258" i="40"/>
  <c r="AA257" i="40"/>
  <c r="AA256" i="40"/>
  <c r="AA255" i="40"/>
  <c r="AA254" i="40"/>
  <c r="AA253" i="40"/>
  <c r="AA252" i="40"/>
  <c r="AA250" i="40"/>
  <c r="AA249" i="40"/>
  <c r="AA248" i="40"/>
  <c r="AA247" i="40"/>
  <c r="AA246" i="40"/>
  <c r="AA245" i="40"/>
  <c r="AA244" i="40"/>
  <c r="AA243" i="40"/>
  <c r="AA242" i="40"/>
  <c r="AA241" i="40"/>
  <c r="AA240" i="40"/>
  <c r="AA239" i="40"/>
  <c r="AA238" i="40"/>
  <c r="AA237" i="40"/>
  <c r="AA236" i="40"/>
  <c r="AA235" i="40"/>
  <c r="AA234" i="40"/>
  <c r="AA233" i="40"/>
  <c r="AA232" i="40"/>
  <c r="AA231" i="40"/>
  <c r="AA230" i="40"/>
  <c r="AA229" i="40"/>
  <c r="AA228" i="40"/>
  <c r="AA227" i="40"/>
  <c r="AA226" i="40"/>
  <c r="AA225" i="40"/>
  <c r="AA224" i="40"/>
  <c r="AA223" i="40"/>
  <c r="AA222" i="40"/>
  <c r="AA221" i="40"/>
  <c r="AA220" i="40"/>
  <c r="AA219" i="40"/>
  <c r="AA218" i="40"/>
  <c r="AA217" i="40"/>
  <c r="AA206" i="40"/>
  <c r="AA205" i="40"/>
  <c r="AA198" i="40"/>
  <c r="AA197" i="40"/>
  <c r="AA194" i="40"/>
  <c r="AA193" i="40"/>
  <c r="AA190" i="40"/>
  <c r="AA189" i="40"/>
  <c r="AA186" i="40"/>
  <c r="AA185" i="40"/>
  <c r="AA170" i="40"/>
  <c r="AA169" i="40"/>
  <c r="AA168" i="40"/>
  <c r="AA167" i="40"/>
  <c r="AA154" i="40"/>
  <c r="AA153" i="40"/>
  <c r="AA142" i="40"/>
  <c r="AA141" i="40"/>
  <c r="AA114" i="40"/>
  <c r="AA113" i="40"/>
  <c r="AA106" i="40"/>
  <c r="AA105" i="40"/>
  <c r="AA86" i="40"/>
  <c r="AA85" i="40"/>
  <c r="AA82" i="40"/>
  <c r="AA81" i="40"/>
  <c r="AA78" i="40"/>
  <c r="AA77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6" i="40"/>
  <c r="AA25" i="40"/>
  <c r="AA18" i="40"/>
  <c r="AA17" i="40"/>
  <c r="AA16" i="40"/>
  <c r="AA15" i="40"/>
  <c r="AA14" i="40"/>
  <c r="AA13" i="40"/>
  <c r="AA12" i="40"/>
  <c r="AA11" i="40"/>
  <c r="AA10" i="40"/>
  <c r="AA9" i="40"/>
  <c r="AA6" i="40"/>
  <c r="AA4" i="40"/>
  <c r="AA3" i="40"/>
  <c r="AA5" i="40"/>
  <c r="R251" i="40"/>
  <c r="R443" i="40" s="1"/>
  <c r="Q251" i="40"/>
  <c r="Q443" i="40" s="1"/>
  <c r="P251" i="40"/>
  <c r="P443" i="40" s="1"/>
  <c r="O251" i="40"/>
  <c r="O443" i="40" s="1"/>
  <c r="N251" i="40"/>
  <c r="N443" i="40" s="1"/>
  <c r="M251" i="40"/>
  <c r="M443" i="40" s="1"/>
  <c r="L251" i="40"/>
  <c r="L443" i="40" s="1"/>
  <c r="K251" i="40"/>
  <c r="K443" i="40" s="1"/>
  <c r="J251" i="40"/>
  <c r="J443" i="40" s="1"/>
  <c r="I251" i="40"/>
  <c r="I443" i="40" s="1"/>
  <c r="H251" i="40"/>
  <c r="H443" i="40" s="1"/>
  <c r="AA211" i="40"/>
  <c r="AA207" i="40"/>
  <c r="AA187" i="40"/>
  <c r="AA152" i="40"/>
  <c r="AA138" i="40"/>
  <c r="AA23" i="40" l="1"/>
  <c r="AA41" i="40"/>
  <c r="AA117" i="40"/>
  <c r="AA121" i="40"/>
  <c r="AA137" i="40"/>
  <c r="AA158" i="40"/>
  <c r="AA165" i="40"/>
  <c r="AA166" i="40"/>
  <c r="AA175" i="40"/>
  <c r="AA22" i="40"/>
  <c r="AA44" i="40"/>
  <c r="AA48" i="40"/>
  <c r="AA55" i="40"/>
  <c r="AA64" i="40"/>
  <c r="AA75" i="40"/>
  <c r="AA76" i="40"/>
  <c r="AA127" i="40"/>
  <c r="AA128" i="40"/>
  <c r="AA135" i="40"/>
  <c r="AA136" i="40"/>
  <c r="AA173" i="40"/>
  <c r="AA181" i="40"/>
  <c r="AA182" i="40"/>
  <c r="AA191" i="40"/>
  <c r="AA195" i="40"/>
  <c r="AA199" i="40"/>
  <c r="AA203" i="40"/>
  <c r="AA110" i="40"/>
  <c r="AA118" i="40"/>
  <c r="AA143" i="40"/>
  <c r="AA157" i="40"/>
  <c r="AA176" i="40"/>
  <c r="AA183" i="40"/>
  <c r="AA214" i="40"/>
  <c r="AA27" i="40"/>
  <c r="AA43" i="40"/>
  <c r="AA47" i="40"/>
  <c r="AA53" i="40"/>
  <c r="AA54" i="40"/>
  <c r="AA59" i="40"/>
  <c r="AA63" i="40"/>
  <c r="AA67" i="40"/>
  <c r="AA83" i="40"/>
  <c r="AA84" i="40"/>
  <c r="AA90" i="40"/>
  <c r="AA94" i="40"/>
  <c r="AA98" i="40"/>
  <c r="AA102" i="40"/>
  <c r="AA125" i="40"/>
  <c r="AA131" i="40"/>
  <c r="AA132" i="40"/>
  <c r="AA133" i="40"/>
  <c r="AA441" i="40" s="1"/>
  <c r="AA139" i="40"/>
  <c r="AA145" i="40"/>
  <c r="AA146" i="40"/>
  <c r="AA208" i="40"/>
  <c r="AA212" i="40"/>
  <c r="AA216" i="40"/>
  <c r="AA444" i="40" s="1"/>
  <c r="AA19" i="40"/>
  <c r="AA24" i="40"/>
  <c r="AA42" i="40"/>
  <c r="AA46" i="40"/>
  <c r="AA51" i="40"/>
  <c r="AA52" i="40"/>
  <c r="AA58" i="40"/>
  <c r="AA62" i="40"/>
  <c r="AA66" i="40"/>
  <c r="AA71" i="40"/>
  <c r="AA72" i="40"/>
  <c r="AA80" i="40"/>
  <c r="AA89" i="40"/>
  <c r="AA93" i="40"/>
  <c r="AA97" i="40"/>
  <c r="AA101" i="40"/>
  <c r="AA107" i="40"/>
  <c r="AA111" i="40"/>
  <c r="AA119" i="40"/>
  <c r="AA120" i="40"/>
  <c r="AA123" i="40"/>
  <c r="AA124" i="40"/>
  <c r="AA130" i="40"/>
  <c r="AA144" i="40"/>
  <c r="AA151" i="40"/>
  <c r="AA159" i="40"/>
  <c r="AA160" i="40"/>
  <c r="AA171" i="40"/>
  <c r="AA177" i="40"/>
  <c r="AA178" i="40"/>
  <c r="AA196" i="40"/>
  <c r="AA201" i="40"/>
  <c r="AA215" i="40"/>
  <c r="AA20" i="40"/>
  <c r="AA73" i="40"/>
  <c r="AA74" i="40"/>
  <c r="AA104" i="40"/>
  <c r="AA108" i="40"/>
  <c r="AA112" i="40"/>
  <c r="AA126" i="40"/>
  <c r="AA134" i="40"/>
  <c r="AA155" i="40"/>
  <c r="AA161" i="40"/>
  <c r="AA162" i="40"/>
  <c r="AA172" i="40"/>
  <c r="AA179" i="40"/>
  <c r="AA180" i="40"/>
  <c r="AA188" i="40"/>
  <c r="AA202" i="40"/>
  <c r="AA251" i="40"/>
  <c r="AA443" i="40" s="1"/>
  <c r="AA21" i="40"/>
  <c r="AA28" i="40"/>
  <c r="AA56" i="40"/>
  <c r="AA60" i="40"/>
  <c r="AA68" i="40"/>
  <c r="AA87" i="40"/>
  <c r="AA91" i="40"/>
  <c r="AA95" i="40"/>
  <c r="AA99" i="40"/>
  <c r="AA103" i="40"/>
  <c r="AA109" i="40"/>
  <c r="AA115" i="40"/>
  <c r="AA116" i="40"/>
  <c r="AA140" i="40"/>
  <c r="AA147" i="40"/>
  <c r="AA148" i="40"/>
  <c r="AA156" i="40"/>
  <c r="AA163" i="40"/>
  <c r="AA164" i="40"/>
  <c r="AA174" i="40"/>
  <c r="AA209" i="40"/>
  <c r="AA213" i="40"/>
  <c r="AA45" i="40"/>
  <c r="AA49" i="40"/>
  <c r="AA50" i="40"/>
  <c r="AA57" i="40"/>
  <c r="AA61" i="40"/>
  <c r="AA65" i="40"/>
  <c r="AA69" i="40"/>
  <c r="AA70" i="40"/>
  <c r="AA79" i="40"/>
  <c r="AA88" i="40"/>
  <c r="AA92" i="40"/>
  <c r="AA96" i="40"/>
  <c r="AA100" i="40"/>
  <c r="AA122" i="40"/>
  <c r="AA129" i="40"/>
  <c r="AA149" i="40"/>
  <c r="AA150" i="40"/>
  <c r="AA184" i="40"/>
  <c r="AA192" i="40"/>
  <c r="AA200" i="40"/>
  <c r="AA204" i="40"/>
  <c r="AA210" i="40"/>
  <c r="AA442" i="40" s="1"/>
  <c r="I33" i="39" l="1"/>
  <c r="J33" i="39"/>
  <c r="K33" i="39"/>
  <c r="L33" i="39"/>
  <c r="M33" i="39"/>
  <c r="N33" i="39"/>
  <c r="O33" i="39"/>
  <c r="P33" i="39"/>
  <c r="Q33" i="39"/>
  <c r="R33" i="39"/>
  <c r="S33" i="39"/>
  <c r="T33" i="39"/>
  <c r="U33" i="39"/>
  <c r="V33" i="39"/>
  <c r="W33" i="39"/>
  <c r="X33" i="39"/>
  <c r="Y33" i="39"/>
  <c r="Z33" i="39"/>
  <c r="I34" i="39"/>
  <c r="J34" i="39"/>
  <c r="K34" i="39"/>
  <c r="L34" i="39"/>
  <c r="M34" i="39"/>
  <c r="N34" i="39"/>
  <c r="O34" i="39"/>
  <c r="P34" i="39"/>
  <c r="Q34" i="39"/>
  <c r="R34" i="39"/>
  <c r="S34" i="39"/>
  <c r="T34" i="39"/>
  <c r="U34" i="39"/>
  <c r="V34" i="39"/>
  <c r="W34" i="39"/>
  <c r="X34" i="39"/>
  <c r="Y34" i="39"/>
  <c r="Z34" i="39"/>
  <c r="I35" i="39"/>
  <c r="J35" i="39"/>
  <c r="K35" i="39"/>
  <c r="L35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Z35" i="39"/>
  <c r="I36" i="39"/>
  <c r="J36" i="39"/>
  <c r="K36" i="39"/>
  <c r="L36" i="39"/>
  <c r="M36" i="39"/>
  <c r="N36" i="39"/>
  <c r="O36" i="39"/>
  <c r="P36" i="39"/>
  <c r="Q36" i="39"/>
  <c r="R36" i="39"/>
  <c r="S36" i="39"/>
  <c r="T36" i="39"/>
  <c r="U36" i="39"/>
  <c r="V36" i="39"/>
  <c r="W36" i="39"/>
  <c r="X36" i="39"/>
  <c r="Y36" i="39"/>
  <c r="Z36" i="39"/>
  <c r="AA36" i="39"/>
  <c r="H34" i="39"/>
  <c r="H35" i="39"/>
  <c r="H36" i="39"/>
  <c r="H33" i="39"/>
  <c r="AA10" i="39"/>
  <c r="AA11" i="39"/>
  <c r="AA12" i="39"/>
  <c r="AA13" i="39"/>
  <c r="AA14" i="39"/>
  <c r="AA15" i="39"/>
  <c r="AA16" i="39"/>
  <c r="AA17" i="39"/>
  <c r="AA18" i="39"/>
  <c r="AA19" i="39"/>
  <c r="AA20" i="39"/>
  <c r="AA21" i="39"/>
  <c r="AA22" i="39"/>
  <c r="AA23" i="39"/>
  <c r="AA24" i="39"/>
  <c r="AA25" i="39"/>
  <c r="AA26" i="39"/>
  <c r="AA27" i="39"/>
  <c r="AA28" i="39"/>
  <c r="AA29" i="39"/>
  <c r="AA30" i="39"/>
  <c r="AA34" i="39" s="1"/>
  <c r="AA31" i="39"/>
  <c r="AA35" i="39" s="1"/>
  <c r="AA32" i="39"/>
  <c r="AA9" i="39"/>
  <c r="AA33" i="39" l="1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H22" i="38"/>
  <c r="H23" i="38"/>
  <c r="H24" i="38"/>
  <c r="H21" i="38"/>
  <c r="AA10" i="38"/>
  <c r="AA11" i="38"/>
  <c r="AA12" i="38"/>
  <c r="AA13" i="38"/>
  <c r="AA14" i="38"/>
  <c r="AA15" i="38"/>
  <c r="AA16" i="38"/>
  <c r="AA17" i="38"/>
  <c r="AA18" i="38"/>
  <c r="AA22" i="38" s="1"/>
  <c r="AA19" i="38"/>
  <c r="AA20" i="38"/>
  <c r="AA9" i="38"/>
  <c r="AA21" i="38" s="1"/>
  <c r="AA24" i="38" l="1"/>
  <c r="AA23" i="38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G48" i="37"/>
  <c r="G47" i="37"/>
  <c r="Z46" i="37"/>
  <c r="Z45" i="37"/>
  <c r="Z44" i="37"/>
  <c r="Z43" i="37"/>
  <c r="Z42" i="37"/>
  <c r="Z41" i="37"/>
  <c r="Z40" i="37"/>
  <c r="Z39" i="37"/>
  <c r="Z38" i="37"/>
  <c r="Z37" i="37"/>
  <c r="Z36" i="37"/>
  <c r="Z35" i="37"/>
  <c r="Z34" i="37"/>
  <c r="Z33" i="37"/>
  <c r="Z32" i="37"/>
  <c r="Z31" i="37"/>
  <c r="Z30" i="37"/>
  <c r="Z29" i="37"/>
  <c r="Z28" i="37"/>
  <c r="Z27" i="37"/>
  <c r="Z26" i="37"/>
  <c r="Z25" i="37"/>
  <c r="Z24" i="37"/>
  <c r="Z23" i="37"/>
  <c r="Z22" i="37"/>
  <c r="Z21" i="37"/>
  <c r="Z20" i="37"/>
  <c r="Z19" i="37"/>
  <c r="Z18" i="37"/>
  <c r="Z17" i="37"/>
  <c r="Z16" i="37"/>
  <c r="Z15" i="37"/>
  <c r="Z14" i="37"/>
  <c r="Z13" i="37"/>
  <c r="Z12" i="37"/>
  <c r="Z11" i="37"/>
  <c r="Z10" i="37"/>
  <c r="Z9" i="37"/>
  <c r="Z8" i="37"/>
  <c r="Z7" i="37"/>
  <c r="Z47" i="37" s="1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G50" i="36"/>
  <c r="G49" i="36"/>
  <c r="Z8" i="36"/>
  <c r="Z9" i="36"/>
  <c r="Z10" i="36"/>
  <c r="Z11" i="36"/>
  <c r="Z12" i="36"/>
  <c r="Z13" i="36"/>
  <c r="Z14" i="36"/>
  <c r="Z15" i="36"/>
  <c r="Z16" i="36"/>
  <c r="Z17" i="36"/>
  <c r="Z18" i="36"/>
  <c r="Z19" i="36"/>
  <c r="Z20" i="36"/>
  <c r="Z21" i="36"/>
  <c r="Z22" i="36"/>
  <c r="Z23" i="36"/>
  <c r="Z24" i="36"/>
  <c r="Z25" i="36"/>
  <c r="Z26" i="36"/>
  <c r="Z27" i="36"/>
  <c r="Z28" i="36"/>
  <c r="Z29" i="36"/>
  <c r="Z30" i="36"/>
  <c r="Z31" i="36"/>
  <c r="Z32" i="36"/>
  <c r="Z33" i="36"/>
  <c r="Z34" i="36"/>
  <c r="Z35" i="36"/>
  <c r="Z36" i="36"/>
  <c r="Z37" i="36"/>
  <c r="Z38" i="36"/>
  <c r="Z39" i="36"/>
  <c r="Z40" i="36"/>
  <c r="Z41" i="36"/>
  <c r="Z42" i="36"/>
  <c r="Z43" i="36"/>
  <c r="Z44" i="36"/>
  <c r="Z45" i="36"/>
  <c r="Z46" i="36"/>
  <c r="Z47" i="36"/>
  <c r="Z48" i="36"/>
  <c r="Z7" i="36"/>
  <c r="Z52" i="35"/>
  <c r="Z51" i="35"/>
  <c r="Z50" i="35"/>
  <c r="Z49" i="35"/>
  <c r="Z48" i="35"/>
  <c r="Z47" i="35"/>
  <c r="Z46" i="35"/>
  <c r="Z45" i="35"/>
  <c r="Z44" i="35"/>
  <c r="Z43" i="35"/>
  <c r="Z42" i="35"/>
  <c r="Z41" i="35"/>
  <c r="Z40" i="35"/>
  <c r="Z39" i="35"/>
  <c r="Z38" i="35"/>
  <c r="Z37" i="35"/>
  <c r="Z36" i="35"/>
  <c r="Z35" i="35"/>
  <c r="Z34" i="35"/>
  <c r="Z33" i="35"/>
  <c r="Z32" i="35"/>
  <c r="Z31" i="35"/>
  <c r="Z30" i="35"/>
  <c r="Z29" i="35"/>
  <c r="Z28" i="35"/>
  <c r="Z27" i="35"/>
  <c r="Z26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Z7" i="35"/>
  <c r="Z53" i="35" s="1"/>
  <c r="Z8" i="34"/>
  <c r="Z9" i="34"/>
  <c r="Z10" i="34"/>
  <c r="Z11" i="34"/>
  <c r="Z12" i="34"/>
  <c r="Z13" i="34"/>
  <c r="Z14" i="34"/>
  <c r="Z15" i="34"/>
  <c r="Z16" i="34"/>
  <c r="Z17" i="34"/>
  <c r="Z18" i="34"/>
  <c r="Z19" i="34"/>
  <c r="Z20" i="34"/>
  <c r="Z21" i="34"/>
  <c r="Z22" i="34"/>
  <c r="Z23" i="34"/>
  <c r="Z24" i="34"/>
  <c r="Z25" i="34"/>
  <c r="Z26" i="34"/>
  <c r="Z27" i="34"/>
  <c r="Z28" i="34"/>
  <c r="Z29" i="34"/>
  <c r="Z30" i="34"/>
  <c r="Z31" i="34"/>
  <c r="Z32" i="34"/>
  <c r="Z33" i="34"/>
  <c r="Z34" i="34"/>
  <c r="Z35" i="34"/>
  <c r="Z36" i="34"/>
  <c r="Z7" i="34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Y51" i="33"/>
  <c r="H52" i="33"/>
  <c r="I52" i="33"/>
  <c r="J52" i="33"/>
  <c r="K52" i="33"/>
  <c r="L52" i="33"/>
  <c r="M52" i="33"/>
  <c r="N52" i="33"/>
  <c r="O52" i="33"/>
  <c r="P52" i="33"/>
  <c r="Q52" i="33"/>
  <c r="R52" i="33"/>
  <c r="S52" i="33"/>
  <c r="T52" i="33"/>
  <c r="U52" i="33"/>
  <c r="V52" i="33"/>
  <c r="W52" i="33"/>
  <c r="X52" i="33"/>
  <c r="Y52" i="33"/>
  <c r="G52" i="33"/>
  <c r="Z50" i="33"/>
  <c r="Z49" i="33"/>
  <c r="Z48" i="33"/>
  <c r="Z47" i="33"/>
  <c r="Z46" i="33"/>
  <c r="Z45" i="33"/>
  <c r="Z44" i="33"/>
  <c r="Z43" i="33"/>
  <c r="Z42" i="33"/>
  <c r="Z41" i="33"/>
  <c r="Z40" i="33"/>
  <c r="Z39" i="33"/>
  <c r="Z38" i="33"/>
  <c r="Z37" i="33"/>
  <c r="Z36" i="33"/>
  <c r="Z35" i="33"/>
  <c r="Z34" i="33"/>
  <c r="Z33" i="33"/>
  <c r="Z32" i="33"/>
  <c r="Z31" i="33"/>
  <c r="Z30" i="33"/>
  <c r="Z29" i="33"/>
  <c r="Z28" i="33"/>
  <c r="Z27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11" i="33"/>
  <c r="Z10" i="33"/>
  <c r="Z9" i="33"/>
  <c r="Z8" i="33"/>
  <c r="Z7" i="33"/>
  <c r="Z4" i="33"/>
  <c r="Z3" i="33"/>
  <c r="Z54" i="35" l="1"/>
  <c r="Z48" i="37"/>
  <c r="Z49" i="36"/>
  <c r="Z50" i="36"/>
  <c r="Z51" i="33"/>
  <c r="Z52" i="33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G48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G47" i="32"/>
  <c r="Z7" i="32"/>
  <c r="Z47" i="32" l="1"/>
  <c r="Z48" i="32"/>
  <c r="Z23" i="31"/>
  <c r="Z24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G71" i="31"/>
  <c r="Z70" i="31"/>
  <c r="Z69" i="31"/>
  <c r="Z68" i="31"/>
  <c r="Z67" i="31"/>
  <c r="Z66" i="31"/>
  <c r="Z65" i="31"/>
  <c r="Z64" i="31"/>
  <c r="Z63" i="31"/>
  <c r="Z62" i="31"/>
  <c r="Z61" i="31"/>
  <c r="Z60" i="31"/>
  <c r="Z59" i="31"/>
  <c r="Z58" i="31"/>
  <c r="Z57" i="31"/>
  <c r="Z56" i="31"/>
  <c r="Z55" i="31"/>
  <c r="Z54" i="31"/>
  <c r="Z53" i="31"/>
  <c r="Z52" i="31"/>
  <c r="Z51" i="31"/>
  <c r="Z50" i="31"/>
  <c r="Z49" i="31"/>
  <c r="Z48" i="31"/>
  <c r="Z47" i="31"/>
  <c r="Z46" i="31"/>
  <c r="Z45" i="31"/>
  <c r="Z44" i="31"/>
  <c r="Z43" i="31"/>
  <c r="Z42" i="31"/>
  <c r="Z41" i="31"/>
  <c r="Z40" i="31"/>
  <c r="Z39" i="31"/>
  <c r="Z38" i="31"/>
  <c r="Z37" i="31"/>
  <c r="Z36" i="31"/>
  <c r="Z35" i="31"/>
  <c r="Z34" i="31"/>
  <c r="Z33" i="31"/>
  <c r="Z32" i="31"/>
  <c r="Z31" i="31"/>
  <c r="Z30" i="31"/>
  <c r="Z29" i="31"/>
  <c r="Z28" i="31"/>
  <c r="Z27" i="31"/>
  <c r="Z26" i="31"/>
  <c r="Z25" i="31"/>
  <c r="Z22" i="31"/>
  <c r="Z21" i="31"/>
  <c r="Z20" i="31"/>
  <c r="Z19" i="31"/>
  <c r="Z18" i="31"/>
  <c r="Z17" i="31"/>
  <c r="Z16" i="31"/>
  <c r="Z15" i="31"/>
  <c r="Z14" i="31"/>
  <c r="Z13" i="31"/>
  <c r="Z12" i="31"/>
  <c r="Z11" i="31"/>
  <c r="Z10" i="31"/>
  <c r="Z9" i="31"/>
  <c r="Z8" i="31"/>
  <c r="Z7" i="31"/>
  <c r="Z71" i="31" l="1"/>
  <c r="Z72" i="31"/>
  <c r="Y64" i="30" l="1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Z62" i="30"/>
  <c r="Z61" i="30"/>
  <c r="Z60" i="30"/>
  <c r="Z59" i="30"/>
  <c r="Z58" i="30"/>
  <c r="Z57" i="30"/>
  <c r="Z56" i="30"/>
  <c r="Z55" i="30"/>
  <c r="Z54" i="30"/>
  <c r="Z53" i="30"/>
  <c r="Z52" i="30"/>
  <c r="Z51" i="30"/>
  <c r="Z50" i="30"/>
  <c r="Z49" i="30"/>
  <c r="Z48" i="30"/>
  <c r="Z47" i="30"/>
  <c r="Z46" i="30"/>
  <c r="Z45" i="30"/>
  <c r="Z44" i="30"/>
  <c r="Z43" i="30"/>
  <c r="Z42" i="30"/>
  <c r="Z41" i="30"/>
  <c r="Z40" i="30"/>
  <c r="Z39" i="30"/>
  <c r="Z38" i="30"/>
  <c r="Z37" i="30"/>
  <c r="Z36" i="30"/>
  <c r="Z35" i="30"/>
  <c r="Z34" i="30"/>
  <c r="Z33" i="30"/>
  <c r="Z32" i="30"/>
  <c r="Z31" i="30"/>
  <c r="Z30" i="30"/>
  <c r="Z29" i="30"/>
  <c r="Z28" i="30"/>
  <c r="Z27" i="30"/>
  <c r="Z26" i="30"/>
  <c r="Z25" i="30"/>
  <c r="Z24" i="30"/>
  <c r="Z23" i="30"/>
  <c r="Z22" i="30"/>
  <c r="Z21" i="30"/>
  <c r="Z20" i="30"/>
  <c r="Z19" i="30"/>
  <c r="Z18" i="30"/>
  <c r="Z17" i="30"/>
  <c r="Z16" i="30"/>
  <c r="Z15" i="30"/>
  <c r="Z14" i="30"/>
  <c r="Z13" i="30"/>
  <c r="Z12" i="30"/>
  <c r="Z11" i="30"/>
  <c r="Z10" i="30"/>
  <c r="Z9" i="30"/>
  <c r="Z8" i="30"/>
  <c r="Z7" i="30"/>
  <c r="Z63" i="30" l="1"/>
  <c r="Z64" i="30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G60" i="29"/>
  <c r="G59" i="29"/>
  <c r="Z58" i="29"/>
  <c r="Z57" i="29"/>
  <c r="Z56" i="29"/>
  <c r="Z55" i="29"/>
  <c r="Z54" i="29"/>
  <c r="Z53" i="29"/>
  <c r="Z52" i="29"/>
  <c r="Z51" i="29"/>
  <c r="Z50" i="29"/>
  <c r="Z49" i="29"/>
  <c r="Z48" i="29"/>
  <c r="Z47" i="29"/>
  <c r="Z46" i="29"/>
  <c r="Z45" i="29"/>
  <c r="Z44" i="29"/>
  <c r="Z43" i="29"/>
  <c r="Z42" i="29"/>
  <c r="Z41" i="29"/>
  <c r="Z40" i="29"/>
  <c r="Z39" i="29"/>
  <c r="Z38" i="29"/>
  <c r="Z37" i="29"/>
  <c r="Z36" i="29"/>
  <c r="Z35" i="29"/>
  <c r="Z34" i="29"/>
  <c r="Z33" i="29"/>
  <c r="Z32" i="29"/>
  <c r="Z31" i="29"/>
  <c r="Z30" i="29"/>
  <c r="Z29" i="29"/>
  <c r="Z28" i="29"/>
  <c r="Z27" i="29"/>
  <c r="Z26" i="29"/>
  <c r="Z25" i="29"/>
  <c r="Z24" i="29"/>
  <c r="Z23" i="29"/>
  <c r="Z22" i="29"/>
  <c r="Z21" i="29"/>
  <c r="Z20" i="29"/>
  <c r="Z19" i="29"/>
  <c r="Z18" i="29"/>
  <c r="Z17" i="29"/>
  <c r="Z16" i="29"/>
  <c r="Z15" i="29"/>
  <c r="Z14" i="29"/>
  <c r="Z13" i="29"/>
  <c r="Z12" i="29"/>
  <c r="Z11" i="29"/>
  <c r="Z10" i="29"/>
  <c r="Z9" i="29"/>
  <c r="Z8" i="29"/>
  <c r="Z7" i="29"/>
  <c r="Z4" i="29"/>
  <c r="Z3" i="29"/>
  <c r="Z60" i="29" l="1"/>
  <c r="Z59" i="29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G28" i="28"/>
  <c r="G2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7" i="28"/>
  <c r="Z8" i="27"/>
  <c r="Z9" i="27"/>
  <c r="Z10" i="27"/>
  <c r="Z12" i="27"/>
  <c r="Z13" i="27"/>
  <c r="Z14" i="27"/>
  <c r="Z15" i="27"/>
  <c r="Z16" i="27"/>
  <c r="Z17" i="27"/>
  <c r="Z18" i="27"/>
  <c r="Z19" i="27"/>
  <c r="Z20" i="27"/>
  <c r="Z21" i="27"/>
  <c r="Z22" i="27"/>
  <c r="Z23" i="27"/>
  <c r="Z24" i="27"/>
  <c r="Z25" i="27"/>
  <c r="Z26" i="27"/>
  <c r="Z27" i="27"/>
  <c r="Z28" i="27"/>
  <c r="Z29" i="27"/>
  <c r="Z30" i="27"/>
  <c r="Z31" i="27"/>
  <c r="Z32" i="27"/>
  <c r="Z33" i="27"/>
  <c r="Z34" i="27"/>
  <c r="Z35" i="27"/>
  <c r="Z36" i="27"/>
  <c r="Z37" i="27"/>
  <c r="Z38" i="27"/>
  <c r="Z39" i="27"/>
  <c r="Z40" i="27"/>
  <c r="Z41" i="27"/>
  <c r="Z42" i="27"/>
  <c r="Z43" i="27"/>
  <c r="Z44" i="27"/>
  <c r="Z45" i="27"/>
  <c r="Z46" i="27"/>
  <c r="Z47" i="27"/>
  <c r="Z48" i="27"/>
  <c r="Z49" i="27"/>
  <c r="Z50" i="27"/>
  <c r="Z51" i="27"/>
  <c r="Z52" i="27"/>
  <c r="Z53" i="27"/>
  <c r="Z54" i="27"/>
  <c r="Z55" i="27"/>
  <c r="Z56" i="27"/>
  <c r="Z57" i="27"/>
  <c r="Z58" i="27"/>
  <c r="Z7" i="27"/>
  <c r="G11" i="27"/>
  <c r="Z11" i="27" l="1"/>
  <c r="Z28" i="28"/>
  <c r="Z27" i="28"/>
  <c r="H65" i="26"/>
  <c r="I65" i="26"/>
  <c r="J65" i="26"/>
  <c r="H66" i="26"/>
  <c r="I66" i="26"/>
  <c r="J66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G66" i="26"/>
  <c r="G65" i="26"/>
  <c r="Z64" i="26"/>
  <c r="Z63" i="26"/>
  <c r="Z62" i="26"/>
  <c r="Z61" i="26"/>
  <c r="Z60" i="26"/>
  <c r="Z59" i="26"/>
  <c r="Z58" i="26"/>
  <c r="Z57" i="26"/>
  <c r="Z56" i="26"/>
  <c r="Z55" i="26"/>
  <c r="Z54" i="26"/>
  <c r="Z53" i="26"/>
  <c r="Z52" i="26"/>
  <c r="Z51" i="26"/>
  <c r="Z50" i="26"/>
  <c r="Z49" i="26"/>
  <c r="Z48" i="26"/>
  <c r="Z47" i="26"/>
  <c r="Z46" i="26"/>
  <c r="Z45" i="26"/>
  <c r="Z44" i="26"/>
  <c r="Z43" i="26"/>
  <c r="Z42" i="26"/>
  <c r="Z41" i="26"/>
  <c r="Z40" i="26"/>
  <c r="Z39" i="26"/>
  <c r="Z38" i="26"/>
  <c r="Z37" i="26"/>
  <c r="Z36" i="26"/>
  <c r="Y35" i="26"/>
  <c r="Y65" i="26" s="1"/>
  <c r="X35" i="26"/>
  <c r="X65" i="26" s="1"/>
  <c r="W35" i="26"/>
  <c r="W65" i="26" s="1"/>
  <c r="V35" i="26"/>
  <c r="V65" i="26" s="1"/>
  <c r="U35" i="26"/>
  <c r="U65" i="26" s="1"/>
  <c r="T35" i="26"/>
  <c r="T65" i="26" s="1"/>
  <c r="S35" i="26"/>
  <c r="S65" i="26" s="1"/>
  <c r="R35" i="26"/>
  <c r="R65" i="26" s="1"/>
  <c r="Q35" i="26"/>
  <c r="Q65" i="26" s="1"/>
  <c r="P35" i="26"/>
  <c r="P65" i="26" s="1"/>
  <c r="O35" i="26"/>
  <c r="O65" i="26" s="1"/>
  <c r="N35" i="26"/>
  <c r="N65" i="26" s="1"/>
  <c r="M35" i="26"/>
  <c r="M65" i="26" s="1"/>
  <c r="L35" i="26"/>
  <c r="L65" i="26" s="1"/>
  <c r="K35" i="26"/>
  <c r="K65" i="26" s="1"/>
  <c r="Z34" i="26"/>
  <c r="Z33" i="26"/>
  <c r="Z32" i="26"/>
  <c r="Z30" i="26"/>
  <c r="Z29" i="26"/>
  <c r="Z28" i="26"/>
  <c r="Z27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Z14" i="26"/>
  <c r="Z13" i="26"/>
  <c r="Z12" i="26"/>
  <c r="Z11" i="26"/>
  <c r="Z10" i="26"/>
  <c r="Z9" i="26"/>
  <c r="Z8" i="26"/>
  <c r="Z7" i="26"/>
  <c r="Z66" i="26" l="1"/>
  <c r="Z35" i="26"/>
  <c r="Z65" i="26" s="1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Z107" i="25"/>
  <c r="Z108" i="25"/>
  <c r="Z109" i="25"/>
  <c r="Z110" i="25"/>
  <c r="Z111" i="25"/>
  <c r="Z112" i="25"/>
  <c r="Z113" i="25"/>
  <c r="Z114" i="25"/>
  <c r="Z115" i="25"/>
  <c r="Z116" i="25"/>
  <c r="Z117" i="25"/>
  <c r="Z118" i="25"/>
  <c r="Z119" i="25"/>
  <c r="Z120" i="25"/>
  <c r="Z121" i="25"/>
  <c r="Z122" i="25"/>
  <c r="M82" i="25"/>
  <c r="L82" i="25"/>
  <c r="K82" i="25"/>
  <c r="J82" i="25"/>
  <c r="I82" i="25"/>
  <c r="I124" i="25" s="1"/>
  <c r="H82" i="25"/>
  <c r="G82" i="25"/>
  <c r="M81" i="25"/>
  <c r="L81" i="25"/>
  <c r="K81" i="25"/>
  <c r="J81" i="25"/>
  <c r="I81" i="25"/>
  <c r="H81" i="25"/>
  <c r="G81" i="25"/>
  <c r="Y80" i="25"/>
  <c r="Y124" i="25" s="1"/>
  <c r="X80" i="25"/>
  <c r="X124" i="25" s="1"/>
  <c r="W80" i="25"/>
  <c r="W124" i="25" s="1"/>
  <c r="V80" i="25"/>
  <c r="V124" i="25" s="1"/>
  <c r="U80" i="25"/>
  <c r="U124" i="25" s="1"/>
  <c r="T80" i="25"/>
  <c r="T124" i="25" s="1"/>
  <c r="S80" i="25"/>
  <c r="S124" i="25" s="1"/>
  <c r="R80" i="25"/>
  <c r="R124" i="25" s="1"/>
  <c r="Q80" i="25"/>
  <c r="Q124" i="25" s="1"/>
  <c r="P80" i="25"/>
  <c r="P124" i="25" s="1"/>
  <c r="O80" i="25"/>
  <c r="O124" i="25" s="1"/>
  <c r="N80" i="25"/>
  <c r="N124" i="25" s="1"/>
  <c r="M80" i="25"/>
  <c r="L80" i="25"/>
  <c r="K80" i="25"/>
  <c r="J80" i="25"/>
  <c r="H80" i="25"/>
  <c r="G80" i="25"/>
  <c r="Y79" i="25"/>
  <c r="Y123" i="25" s="1"/>
  <c r="X79" i="25"/>
  <c r="X123" i="25" s="1"/>
  <c r="W79" i="25"/>
  <c r="W123" i="25" s="1"/>
  <c r="V79" i="25"/>
  <c r="V123" i="25" s="1"/>
  <c r="U79" i="25"/>
  <c r="U123" i="25" s="1"/>
  <c r="T79" i="25"/>
  <c r="T123" i="25" s="1"/>
  <c r="S79" i="25"/>
  <c r="S123" i="25" s="1"/>
  <c r="R79" i="25"/>
  <c r="R123" i="25" s="1"/>
  <c r="Q79" i="25"/>
  <c r="Q123" i="25" s="1"/>
  <c r="P79" i="25"/>
  <c r="P123" i="25" s="1"/>
  <c r="O79" i="25"/>
  <c r="O123" i="25" s="1"/>
  <c r="N79" i="25"/>
  <c r="N123" i="25" s="1"/>
  <c r="M79" i="25"/>
  <c r="L79" i="25"/>
  <c r="K79" i="25"/>
  <c r="J79" i="25"/>
  <c r="I79" i="25"/>
  <c r="H79" i="25"/>
  <c r="G79" i="25"/>
  <c r="Z7" i="25"/>
  <c r="Z4" i="25"/>
  <c r="G3" i="25"/>
  <c r="Z3" i="25" s="1"/>
  <c r="Z81" i="25" l="1"/>
  <c r="K123" i="25"/>
  <c r="H124" i="25"/>
  <c r="L124" i="25"/>
  <c r="M124" i="25"/>
  <c r="H123" i="25"/>
  <c r="Z80" i="25"/>
  <c r="I123" i="25"/>
  <c r="M123" i="25"/>
  <c r="J124" i="25"/>
  <c r="L123" i="25"/>
  <c r="Z79" i="25"/>
  <c r="J123" i="25"/>
  <c r="G124" i="25"/>
  <c r="K124" i="25"/>
  <c r="Z123" i="25"/>
  <c r="Z82" i="25"/>
  <c r="Z124" i="25" s="1"/>
  <c r="G123" i="25"/>
  <c r="H25" i="24" l="1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G26" i="24"/>
  <c r="G25" i="24"/>
  <c r="Z24" i="24"/>
  <c r="Z23" i="24"/>
  <c r="Z22" i="24"/>
  <c r="Z21" i="24"/>
  <c r="Z20" i="24"/>
  <c r="Z19" i="24"/>
  <c r="Z18" i="24"/>
  <c r="Z17" i="24"/>
  <c r="Z16" i="24"/>
  <c r="Z15" i="24"/>
  <c r="Z14" i="24"/>
  <c r="Z13" i="24"/>
  <c r="Z12" i="24"/>
  <c r="Z11" i="24"/>
  <c r="Z10" i="24"/>
  <c r="Z9" i="24"/>
  <c r="Z8" i="24"/>
  <c r="Z7" i="24"/>
  <c r="Z4" i="24"/>
  <c r="Z3" i="24"/>
  <c r="Z25" i="24" l="1"/>
  <c r="Z26" i="24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G34" i="23"/>
  <c r="G33" i="23"/>
  <c r="Z8" i="23"/>
  <c r="Z9" i="23"/>
  <c r="Z10" i="23"/>
  <c r="Z11" i="23"/>
  <c r="Z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7" i="23"/>
  <c r="Z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G54" i="22"/>
  <c r="G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Z34" i="23" l="1"/>
  <c r="Z33" i="23"/>
  <c r="Z53" i="22"/>
  <c r="Z54" i="22"/>
  <c r="R213" i="21"/>
  <c r="S213" i="21"/>
  <c r="T213" i="21"/>
  <c r="U213" i="21"/>
  <c r="V213" i="21"/>
  <c r="W213" i="21"/>
  <c r="H214" i="21"/>
  <c r="I214" i="21"/>
  <c r="J214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G214" i="21"/>
  <c r="Z212" i="21"/>
  <c r="Z211" i="21"/>
  <c r="Z210" i="21"/>
  <c r="Z209" i="21"/>
  <c r="Z208" i="21"/>
  <c r="Z207" i="21"/>
  <c r="Z206" i="21"/>
  <c r="Z205" i="21"/>
  <c r="Z204" i="21"/>
  <c r="Z203" i="21"/>
  <c r="Z202" i="21"/>
  <c r="Z201" i="21"/>
  <c r="Z200" i="21"/>
  <c r="Z199" i="21"/>
  <c r="Z198" i="21"/>
  <c r="Z197" i="21"/>
  <c r="Z196" i="21"/>
  <c r="Z195" i="21"/>
  <c r="Z194" i="21"/>
  <c r="Z192" i="21"/>
  <c r="Z191" i="21"/>
  <c r="Z190" i="21"/>
  <c r="Z189" i="21"/>
  <c r="Z188" i="21"/>
  <c r="Z187" i="21"/>
  <c r="Z186" i="21"/>
  <c r="Z185" i="21"/>
  <c r="Z184" i="21"/>
  <c r="Z183" i="21"/>
  <c r="Z182" i="21"/>
  <c r="Z181" i="21"/>
  <c r="Z180" i="21"/>
  <c r="Z179" i="21"/>
  <c r="Z178" i="21"/>
  <c r="Z177" i="21"/>
  <c r="Z176" i="21"/>
  <c r="Z175" i="21"/>
  <c r="Z174" i="21"/>
  <c r="Z173" i="21"/>
  <c r="Z172" i="21"/>
  <c r="Z171" i="21"/>
  <c r="Z170" i="21"/>
  <c r="Z169" i="21"/>
  <c r="Z168" i="21"/>
  <c r="Z167" i="21"/>
  <c r="Z166" i="21"/>
  <c r="Z165" i="21"/>
  <c r="Z164" i="21"/>
  <c r="Z163" i="21"/>
  <c r="Z162" i="21"/>
  <c r="Z161" i="21"/>
  <c r="Z160" i="21"/>
  <c r="Z159" i="21"/>
  <c r="Z158" i="21"/>
  <c r="Z157" i="21"/>
  <c r="Z156" i="21"/>
  <c r="Z155" i="21"/>
  <c r="Z154" i="21"/>
  <c r="Z153" i="21"/>
  <c r="Z152" i="21"/>
  <c r="Z151" i="21"/>
  <c r="Z150" i="21"/>
  <c r="Z149" i="21"/>
  <c r="Z148" i="21"/>
  <c r="Z147" i="21"/>
  <c r="Z146" i="21"/>
  <c r="Z145" i="21"/>
  <c r="Z144" i="21"/>
  <c r="Z143" i="21"/>
  <c r="Z142" i="21"/>
  <c r="Z141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9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4" i="21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Z10" i="21"/>
  <c r="Z9" i="21"/>
  <c r="Z8" i="21"/>
  <c r="Q193" i="21"/>
  <c r="Q213" i="21" s="1"/>
  <c r="P193" i="21"/>
  <c r="P213" i="21" s="1"/>
  <c r="O193" i="21"/>
  <c r="O213" i="21" s="1"/>
  <c r="N193" i="21"/>
  <c r="N213" i="21" s="1"/>
  <c r="M193" i="21"/>
  <c r="M213" i="21" s="1"/>
  <c r="L193" i="21"/>
  <c r="L213" i="21" s="1"/>
  <c r="K193" i="21"/>
  <c r="K213" i="21" s="1"/>
  <c r="J193" i="21"/>
  <c r="J213" i="21" s="1"/>
  <c r="I193" i="21"/>
  <c r="I213" i="21" s="1"/>
  <c r="H193" i="21"/>
  <c r="H213" i="21" s="1"/>
  <c r="G193" i="21"/>
  <c r="G213" i="21" s="1"/>
  <c r="Y57" i="21"/>
  <c r="Y213" i="21" s="1"/>
  <c r="X57" i="21"/>
  <c r="X213" i="21" s="1"/>
  <c r="Z7" i="21"/>
  <c r="Z214" i="21" l="1"/>
  <c r="Z57" i="21"/>
  <c r="Z193" i="21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5" i="20"/>
  <c r="Z26" i="20"/>
  <c r="Z27" i="20"/>
  <c r="Z28" i="20"/>
  <c r="Z29" i="20"/>
  <c r="Z30" i="20"/>
  <c r="Z31" i="20"/>
  <c r="Z32" i="20"/>
  <c r="Z33" i="20"/>
  <c r="Z34" i="20"/>
  <c r="Z7" i="20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4" i="19"/>
  <c r="Z3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Z7" i="19"/>
  <c r="Z213" i="21" l="1"/>
  <c r="Z74" i="19"/>
  <c r="Z73" i="19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49" i="18"/>
  <c r="Z50" i="18"/>
  <c r="Z51" i="18"/>
  <c r="Z52" i="18"/>
  <c r="Z53" i="18"/>
  <c r="Z54" i="18"/>
  <c r="Z55" i="18"/>
  <c r="Z56" i="18"/>
  <c r="Z57" i="18"/>
  <c r="Z58" i="18"/>
  <c r="Z59" i="18"/>
  <c r="Z60" i="18"/>
  <c r="Z61" i="18"/>
  <c r="Z62" i="18"/>
  <c r="Z63" i="18"/>
  <c r="Z64" i="18"/>
  <c r="Z65" i="18"/>
  <c r="Z66" i="18"/>
  <c r="Z67" i="18"/>
  <c r="Z68" i="18"/>
  <c r="Z69" i="18"/>
  <c r="Z70" i="18"/>
  <c r="Z71" i="18"/>
  <c r="Z72" i="18"/>
  <c r="Z73" i="18"/>
  <c r="Z74" i="18"/>
  <c r="Z7" i="18"/>
  <c r="R29" i="18"/>
  <c r="Q29" i="18"/>
  <c r="Q75" i="18" s="1"/>
  <c r="P29" i="18"/>
  <c r="O29" i="18"/>
  <c r="L29" i="18"/>
  <c r="K29" i="18"/>
  <c r="J29" i="18"/>
  <c r="I29" i="18"/>
  <c r="G29" i="18"/>
  <c r="Y28" i="18"/>
  <c r="Y76" i="18" s="1"/>
  <c r="X28" i="18"/>
  <c r="X76" i="18" s="1"/>
  <c r="W28" i="18"/>
  <c r="W76" i="18" s="1"/>
  <c r="V28" i="18"/>
  <c r="V76" i="18" s="1"/>
  <c r="U28" i="18"/>
  <c r="U76" i="18" s="1"/>
  <c r="T28" i="18"/>
  <c r="T76" i="18" s="1"/>
  <c r="S28" i="18"/>
  <c r="S76" i="18" s="1"/>
  <c r="R28" i="18"/>
  <c r="R76" i="18" s="1"/>
  <c r="Q28" i="18"/>
  <c r="Q76" i="18" s="1"/>
  <c r="P28" i="18"/>
  <c r="P76" i="18" s="1"/>
  <c r="O28" i="18"/>
  <c r="O76" i="18" s="1"/>
  <c r="N28" i="18"/>
  <c r="N76" i="18" s="1"/>
  <c r="M28" i="18"/>
  <c r="M76" i="18" s="1"/>
  <c r="L28" i="18"/>
  <c r="L76" i="18" s="1"/>
  <c r="K28" i="18"/>
  <c r="K76" i="18" s="1"/>
  <c r="J28" i="18"/>
  <c r="J76" i="18" s="1"/>
  <c r="I28" i="18"/>
  <c r="I76" i="18" s="1"/>
  <c r="H28" i="18"/>
  <c r="H76" i="18" s="1"/>
  <c r="G28" i="18"/>
  <c r="Y27" i="18"/>
  <c r="Y75" i="18" s="1"/>
  <c r="X27" i="18"/>
  <c r="X75" i="18" s="1"/>
  <c r="W27" i="18"/>
  <c r="W75" i="18" s="1"/>
  <c r="V27" i="18"/>
  <c r="V75" i="18" s="1"/>
  <c r="U27" i="18"/>
  <c r="U75" i="18" s="1"/>
  <c r="T27" i="18"/>
  <c r="T75" i="18" s="1"/>
  <c r="S27" i="18"/>
  <c r="S75" i="18" s="1"/>
  <c r="R27" i="18"/>
  <c r="Q27" i="18"/>
  <c r="P27" i="18"/>
  <c r="O27" i="18"/>
  <c r="N27" i="18"/>
  <c r="N75" i="18" s="1"/>
  <c r="M27" i="18"/>
  <c r="M75" i="18" s="1"/>
  <c r="L27" i="18"/>
  <c r="K27" i="18"/>
  <c r="J27" i="18"/>
  <c r="I27" i="18"/>
  <c r="H27" i="18"/>
  <c r="H75" i="18" s="1"/>
  <c r="G27" i="18"/>
  <c r="J75" i="18" l="1"/>
  <c r="P75" i="18"/>
  <c r="K75" i="18"/>
  <c r="Z29" i="18"/>
  <c r="Z75" i="18" s="1"/>
  <c r="L75" i="18"/>
  <c r="R75" i="18"/>
  <c r="Z27" i="18"/>
  <c r="Z28" i="18"/>
  <c r="Z76" i="18" s="1"/>
  <c r="I75" i="18"/>
  <c r="O75" i="18"/>
  <c r="G76" i="18"/>
  <c r="G75" i="18"/>
  <c r="Z60" i="17" l="1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7" i="16"/>
  <c r="Z64" i="16" l="1"/>
  <c r="Z63" i="16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G48" i="14"/>
  <c r="G47" i="14"/>
  <c r="Z48" i="14" l="1"/>
  <c r="Z47" i="14"/>
  <c r="H71" i="13"/>
  <c r="I71" i="13"/>
  <c r="K71" i="13"/>
  <c r="M71" i="13"/>
  <c r="N71" i="13"/>
  <c r="O71" i="13"/>
  <c r="Q71" i="13"/>
  <c r="R71" i="13"/>
  <c r="S71" i="13"/>
  <c r="T71" i="13"/>
  <c r="U71" i="13"/>
  <c r="V71" i="13"/>
  <c r="W71" i="13"/>
  <c r="X71" i="13"/>
  <c r="Y71" i="13"/>
  <c r="H72" i="13"/>
  <c r="I72" i="13"/>
  <c r="K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G72" i="13"/>
  <c r="G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L58" i="13"/>
  <c r="L72" i="13" s="1"/>
  <c r="J58" i="13"/>
  <c r="J72" i="13" s="1"/>
  <c r="I58" i="13"/>
  <c r="P57" i="13"/>
  <c r="P71" i="13" s="1"/>
  <c r="L57" i="13"/>
  <c r="L71" i="13" s="1"/>
  <c r="J57" i="13"/>
  <c r="J71" i="13" s="1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G53" i="12"/>
  <c r="Z57" i="13" l="1"/>
  <c r="Z71" i="13" s="1"/>
  <c r="Z58" i="13"/>
  <c r="Z72" i="13" s="1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54" i="12" l="1"/>
  <c r="Z53" i="12"/>
  <c r="Z171" i="11"/>
  <c r="Z172" i="11"/>
  <c r="Z161" i="11"/>
  <c r="Z162" i="11"/>
  <c r="G34" i="10" l="1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G33" i="10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0" i="11"/>
  <c r="Z169" i="11"/>
  <c r="Z168" i="11"/>
  <c r="Y167" i="11"/>
  <c r="Y203" i="11" s="1"/>
  <c r="Q167" i="11"/>
  <c r="P167" i="11"/>
  <c r="K167" i="11"/>
  <c r="Z166" i="11"/>
  <c r="Y165" i="11"/>
  <c r="X165" i="11"/>
  <c r="X203" i="11" s="1"/>
  <c r="W165" i="11"/>
  <c r="W203" i="11" s="1"/>
  <c r="V165" i="11"/>
  <c r="V203" i="11" s="1"/>
  <c r="U165" i="11"/>
  <c r="U203" i="11" s="1"/>
  <c r="T165" i="11"/>
  <c r="T203" i="11" s="1"/>
  <c r="S165" i="11"/>
  <c r="S203" i="11" s="1"/>
  <c r="R165" i="11"/>
  <c r="R203" i="11" s="1"/>
  <c r="Q165" i="11"/>
  <c r="P165" i="11"/>
  <c r="O165" i="11"/>
  <c r="O203" i="11" s="1"/>
  <c r="N165" i="11"/>
  <c r="N203" i="11" s="1"/>
  <c r="M165" i="11"/>
  <c r="M203" i="11" s="1"/>
  <c r="L165" i="11"/>
  <c r="L203" i="11" s="1"/>
  <c r="K165" i="11"/>
  <c r="J165" i="11"/>
  <c r="J203" i="11" s="1"/>
  <c r="I165" i="11"/>
  <c r="I203" i="11" s="1"/>
  <c r="H165" i="11"/>
  <c r="H203" i="11" s="1"/>
  <c r="G165" i="11"/>
  <c r="G203" i="11" s="1"/>
  <c r="Z164" i="11"/>
  <c r="Z163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204" i="11" l="1"/>
  <c r="P203" i="11"/>
  <c r="K203" i="11"/>
  <c r="Q203" i="11"/>
  <c r="Z165" i="11"/>
  <c r="Z167" i="11"/>
  <c r="Z203" i="11" s="1"/>
  <c r="Z8" i="10" l="1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7" i="10"/>
  <c r="Z33" i="10" l="1"/>
  <c r="Z34" i="10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G49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23" i="9"/>
  <c r="Z24" i="9"/>
  <c r="Z25" i="9"/>
  <c r="Z26" i="9"/>
  <c r="Z17" i="9"/>
  <c r="Z18" i="9"/>
  <c r="Z19" i="9"/>
  <c r="Z20" i="9"/>
  <c r="Z21" i="9"/>
  <c r="Z22" i="9"/>
  <c r="Z13" i="9"/>
  <c r="Z14" i="9"/>
  <c r="Z15" i="9"/>
  <c r="Z16" i="9"/>
  <c r="Z8" i="9"/>
  <c r="Z9" i="9"/>
  <c r="Z10" i="9"/>
  <c r="Z11" i="9"/>
  <c r="Z12" i="9"/>
  <c r="Z7" i="9"/>
  <c r="Z41" i="8"/>
  <c r="Z42" i="8"/>
  <c r="Z39" i="8"/>
  <c r="Z40" i="8"/>
  <c r="Z36" i="8"/>
  <c r="Z35" i="8"/>
  <c r="Z34" i="8"/>
  <c r="Z33" i="8"/>
  <c r="Z32" i="8"/>
  <c r="Z31" i="8"/>
  <c r="Z30" i="8"/>
  <c r="Z29" i="8"/>
  <c r="Z28" i="8"/>
  <c r="Z27" i="8"/>
  <c r="Z22" i="8"/>
  <c r="Z23" i="8"/>
  <c r="Z24" i="8"/>
  <c r="Z25" i="8"/>
  <c r="Z21" i="8"/>
  <c r="Z20" i="8"/>
  <c r="Z19" i="8"/>
  <c r="Z18" i="8"/>
  <c r="Z17" i="8"/>
  <c r="Z16" i="8"/>
  <c r="Z15" i="8"/>
  <c r="Z14" i="8"/>
  <c r="Z13" i="8"/>
  <c r="Z12" i="8"/>
  <c r="Z11" i="8"/>
  <c r="Z10" i="8"/>
  <c r="Z26" i="8"/>
  <c r="Z9" i="8"/>
  <c r="Z8" i="8"/>
  <c r="Z7" i="8"/>
  <c r="Z50" i="9" l="1"/>
  <c r="Z49" i="9"/>
  <c r="Z29" i="7"/>
  <c r="Z28" i="7"/>
  <c r="Z30" i="7"/>
  <c r="Z22" i="7"/>
  <c r="Z21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Z27" i="7"/>
  <c r="Z26" i="7"/>
  <c r="Z25" i="7"/>
  <c r="Z24" i="7"/>
  <c r="Z23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31" i="7" l="1"/>
  <c r="Z32" i="7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G53" i="6"/>
  <c r="Z52" i="6"/>
  <c r="Z50" i="6"/>
  <c r="Z48" i="6"/>
  <c r="Z46" i="6"/>
  <c r="Z44" i="6"/>
  <c r="Z43" i="6"/>
  <c r="Z42" i="6"/>
  <c r="Z40" i="6"/>
  <c r="Z38" i="6"/>
  <c r="Z36" i="6"/>
  <c r="Z35" i="6"/>
  <c r="Z34" i="6"/>
  <c r="Z33" i="6"/>
  <c r="Z32" i="6"/>
  <c r="Z30" i="6"/>
  <c r="Z28" i="6"/>
  <c r="Z27" i="6"/>
  <c r="Z26" i="6"/>
  <c r="Z24" i="6"/>
  <c r="Z22" i="6"/>
  <c r="Z20" i="6"/>
  <c r="Z19" i="6"/>
  <c r="Z18" i="6"/>
  <c r="Z51" i="6"/>
  <c r="Z49" i="6"/>
  <c r="Z47" i="6"/>
  <c r="Z45" i="6"/>
  <c r="Z41" i="6"/>
  <c r="Z39" i="6"/>
  <c r="Z37" i="6"/>
  <c r="Z31" i="6"/>
  <c r="Z29" i="6"/>
  <c r="Z25" i="6"/>
  <c r="Z23" i="6"/>
  <c r="Z21" i="6"/>
  <c r="Z17" i="6"/>
  <c r="Z13" i="6"/>
  <c r="Z16" i="6"/>
  <c r="Z15" i="6"/>
  <c r="Z14" i="6"/>
  <c r="Z11" i="6"/>
  <c r="Z12" i="6"/>
  <c r="Z8" i="6"/>
  <c r="Z9" i="6"/>
  <c r="Z10" i="6"/>
  <c r="Z7" i="6"/>
  <c r="Z4" i="6"/>
  <c r="Z3" i="6"/>
  <c r="Z53" i="6" l="1"/>
  <c r="Z54" i="6"/>
  <c r="U84" i="5"/>
  <c r="T84" i="5"/>
  <c r="S84" i="5"/>
  <c r="R84" i="5"/>
  <c r="Y83" i="5"/>
  <c r="U83" i="5"/>
  <c r="T83" i="5"/>
  <c r="S83" i="5"/>
  <c r="R83" i="5"/>
  <c r="Q83" i="5"/>
  <c r="Z82" i="5"/>
  <c r="Z81" i="5"/>
  <c r="Z80" i="5"/>
  <c r="Z79" i="5"/>
  <c r="Z78" i="5"/>
  <c r="Z77" i="5"/>
  <c r="Q76" i="5"/>
  <c r="I76" i="5"/>
  <c r="G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J58" i="5"/>
  <c r="I58" i="5"/>
  <c r="H58" i="5"/>
  <c r="G58" i="5"/>
  <c r="Z57" i="5"/>
  <c r="Z56" i="5"/>
  <c r="Z55" i="5"/>
  <c r="Q54" i="5"/>
  <c r="Z54" i="5" s="1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Y36" i="5"/>
  <c r="Z35" i="5"/>
  <c r="Z34" i="5"/>
  <c r="Z33" i="5"/>
  <c r="Z32" i="5"/>
  <c r="Z31" i="5"/>
  <c r="Z30" i="5"/>
  <c r="Z29" i="5"/>
  <c r="Y28" i="5"/>
  <c r="Z28" i="5" s="1"/>
  <c r="Z27" i="5"/>
  <c r="Z26" i="5"/>
  <c r="Z25" i="5"/>
  <c r="Y24" i="5"/>
  <c r="Y84" i="5" s="1"/>
  <c r="Z23" i="5"/>
  <c r="Z22" i="5"/>
  <c r="Z21" i="5"/>
  <c r="X20" i="5"/>
  <c r="X84" i="5" s="1"/>
  <c r="W20" i="5"/>
  <c r="W84" i="5" s="1"/>
  <c r="V20" i="5"/>
  <c r="V84" i="5" s="1"/>
  <c r="P20" i="5"/>
  <c r="P84" i="5" s="1"/>
  <c r="O20" i="5"/>
  <c r="O84" i="5" s="1"/>
  <c r="N20" i="5"/>
  <c r="N84" i="5" s="1"/>
  <c r="M20" i="5"/>
  <c r="M84" i="5" s="1"/>
  <c r="L20" i="5"/>
  <c r="L84" i="5" s="1"/>
  <c r="K20" i="5"/>
  <c r="K84" i="5" s="1"/>
  <c r="J20" i="5"/>
  <c r="I20" i="5"/>
  <c r="I84" i="5" s="1"/>
  <c r="H20" i="5"/>
  <c r="H84" i="5" s="1"/>
  <c r="G20" i="5"/>
  <c r="G84" i="5" s="1"/>
  <c r="X19" i="5"/>
  <c r="X83" i="5" s="1"/>
  <c r="W19" i="5"/>
  <c r="W83" i="5" s="1"/>
  <c r="V19" i="5"/>
  <c r="V83" i="5" s="1"/>
  <c r="P19" i="5"/>
  <c r="P83" i="5" s="1"/>
  <c r="O19" i="5"/>
  <c r="O83" i="5" s="1"/>
  <c r="N19" i="5"/>
  <c r="N83" i="5" s="1"/>
  <c r="M19" i="5"/>
  <c r="M83" i="5" s="1"/>
  <c r="L19" i="5"/>
  <c r="L83" i="5" s="1"/>
  <c r="K19" i="5"/>
  <c r="K83" i="5" s="1"/>
  <c r="J19" i="5"/>
  <c r="J83" i="5" s="1"/>
  <c r="I19" i="5"/>
  <c r="I83" i="5" s="1"/>
  <c r="H19" i="5"/>
  <c r="H83" i="5" s="1"/>
  <c r="G19" i="5"/>
  <c r="G83" i="5" s="1"/>
  <c r="Z18" i="5"/>
  <c r="Z17" i="5"/>
  <c r="Z16" i="5"/>
  <c r="Z15" i="5"/>
  <c r="Z14" i="5"/>
  <c r="Z13" i="5"/>
  <c r="Z12" i="5"/>
  <c r="Z11" i="5"/>
  <c r="Z10" i="5"/>
  <c r="Z9" i="5"/>
  <c r="Z8" i="5"/>
  <c r="Z7" i="5"/>
  <c r="Z4" i="5"/>
  <c r="Z3" i="5"/>
  <c r="Z58" i="5" l="1"/>
  <c r="J84" i="5"/>
  <c r="Z24" i="5"/>
  <c r="Z76" i="5"/>
  <c r="Z20" i="5"/>
  <c r="Q84" i="5"/>
  <c r="Z19" i="5"/>
  <c r="Z83" i="5" s="1"/>
  <c r="Z84" i="5" l="1"/>
  <c r="Z22" i="1"/>
  <c r="Z20" i="1"/>
  <c r="Z21" i="1"/>
  <c r="Z19" i="1"/>
  <c r="Z18" i="1"/>
  <c r="Z17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G54" i="1"/>
  <c r="Y53" i="1"/>
  <c r="R53" i="1"/>
  <c r="H53" i="1"/>
  <c r="I53" i="1"/>
  <c r="J53" i="1"/>
  <c r="K53" i="1"/>
  <c r="L53" i="1"/>
  <c r="M53" i="1"/>
  <c r="N53" i="1"/>
  <c r="O53" i="1"/>
  <c r="P53" i="1"/>
  <c r="Q53" i="1"/>
  <c r="S53" i="1"/>
  <c r="T53" i="1"/>
  <c r="U53" i="1"/>
  <c r="V53" i="1"/>
  <c r="W53" i="1"/>
  <c r="X53" i="1"/>
  <c r="G53" i="1"/>
  <c r="Z40" i="1"/>
  <c r="Z39" i="1"/>
  <c r="Z12" i="1" l="1"/>
  <c r="Z11" i="1"/>
  <c r="Z34" i="1"/>
  <c r="Z33" i="1"/>
  <c r="Z32" i="1"/>
  <c r="Z31" i="1"/>
  <c r="Z44" i="1"/>
  <c r="Z43" i="1"/>
  <c r="Z42" i="1"/>
  <c r="Z41" i="1"/>
  <c r="Z8" i="1"/>
  <c r="Z7" i="1"/>
  <c r="Z14" i="1"/>
  <c r="Z13" i="1"/>
  <c r="Z38" i="1"/>
  <c r="Z37" i="1"/>
  <c r="Z51" i="1"/>
  <c r="Z52" i="1"/>
  <c r="Z50" i="1"/>
  <c r="Z49" i="1"/>
  <c r="Z30" i="1"/>
  <c r="Z29" i="1"/>
  <c r="Z46" i="1"/>
  <c r="Z47" i="1"/>
  <c r="Z48" i="1"/>
  <c r="Z45" i="1"/>
  <c r="Z10" i="1"/>
  <c r="Z9" i="1"/>
  <c r="Z36" i="1"/>
  <c r="Z35" i="1"/>
  <c r="Z3" i="1"/>
  <c r="Z28" i="1"/>
  <c r="Z27" i="1"/>
  <c r="Z26" i="1"/>
  <c r="Z25" i="1"/>
  <c r="Z24" i="1"/>
  <c r="Z23" i="1"/>
  <c r="Z16" i="1"/>
  <c r="Z15" i="1"/>
  <c r="Z53" i="1" l="1"/>
  <c r="Z54" i="1"/>
  <c r="Z37" i="8"/>
  <c r="Z38" i="8"/>
</calcChain>
</file>

<file path=xl/sharedStrings.xml><?xml version="1.0" encoding="utf-8"?>
<sst xmlns="http://schemas.openxmlformats.org/spreadsheetml/2006/main" count="7493" uniqueCount="2375">
  <si>
    <t>Наименование ОМСУ</t>
  </si>
  <si>
    <t>Показатель</t>
  </si>
  <si>
    <t>Количество документов, выданных непосредственно ОМСУ</t>
  </si>
  <si>
    <t>Количество документов, сведения о которых внесены в ФИС ФРДО</t>
  </si>
  <si>
    <t>№</t>
  </si>
  <si>
    <t>ВСЕГО</t>
  </si>
  <si>
    <t>Количество выданных документов</t>
  </si>
  <si>
    <t>ОГРН</t>
  </si>
  <si>
    <t>Действующее учреждение</t>
  </si>
  <si>
    <t>УЧРЕЖДЕНИЯ</t>
  </si>
  <si>
    <t>Недействующие учреждения, ответственность за внесение сведений по которым возложена на данное действующее учреждение</t>
  </si>
  <si>
    <t>Причины неисполнения требований</t>
  </si>
  <si>
    <t>2</t>
  </si>
  <si>
    <t>ИТОГО</t>
  </si>
  <si>
    <t>Статус</t>
  </si>
  <si>
    <t>Наименование</t>
  </si>
  <si>
    <t>Приложение</t>
  </si>
  <si>
    <t>1024200508496</t>
  </si>
  <si>
    <t>1024200510872</t>
  </si>
  <si>
    <t>Муниципальное бюджетное общеобразовательное учреждение Анжеро-Судженского городского округа "Основная общеобразовательная школа №8"</t>
  </si>
  <si>
    <t>1024200510256</t>
  </si>
  <si>
    <t>1024200510476</t>
  </si>
  <si>
    <t>3</t>
  </si>
  <si>
    <t>нетиповое муниципальное бюджетное общеобразовательное учреждение Анжеро-Судженсколго городского округа "Гимназия № 11"</t>
  </si>
  <si>
    <t>4</t>
  </si>
  <si>
    <t>5</t>
  </si>
  <si>
    <t>6</t>
  </si>
  <si>
    <t>7</t>
  </si>
  <si>
    <t>8</t>
  </si>
  <si>
    <t>Муниципальное бюджетное общеобразовательное учреждение Анжеро-Судженского городского округа "Средняя общеобразовательная школа №22"</t>
  </si>
  <si>
    <t>9</t>
  </si>
  <si>
    <t>10</t>
  </si>
  <si>
    <t>11</t>
  </si>
  <si>
    <t>12</t>
  </si>
  <si>
    <t>13</t>
  </si>
  <si>
    <t>1024200510685</t>
  </si>
  <si>
    <t>муниципальное вечернее (сменное) общеобразовательное учреждение "Вечерняя (сменная) общеобразовательная школа №1"</t>
  </si>
  <si>
    <t>1024200508606</t>
  </si>
  <si>
    <t>1024200510146</t>
  </si>
  <si>
    <t>муниципальное бюджетное общеобразовательное учреждение Анжеро - Судженского городского округа "Основная общеобразовательная школа № 17"</t>
  </si>
  <si>
    <t>1024200509630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</si>
  <si>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Анжеро-Судженского городского округа «Специальная (коррекционная) общеобразовательная школа № 29 VII вида»</t>
  </si>
  <si>
    <t>муниципальное образовательное учреждение «Средняя общеобразовательная школа №20»</t>
  </si>
  <si>
    <t>1024200508474</t>
  </si>
  <si>
    <t>муниципальное автономное общеобразовательное учреждение Анжеро-Судженского городского округа Основная общеобразовательная школа №32</t>
  </si>
  <si>
    <t>1024200507616</t>
  </si>
  <si>
    <t>муниципальное бюджетное общеобразовательное учреждение Анжеро-Судженского городского округа "Основная общеобразовательная школа №7"</t>
  </si>
  <si>
    <t>1024200510542</t>
  </si>
  <si>
    <t>1024200510400</t>
  </si>
  <si>
    <t>1024200509145</t>
  </si>
  <si>
    <t>Муниципальное казённое общеобразовательное учреждение                    Анжеро-Судженского городского округа "Школа №37"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</si>
  <si>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Анжеро-Судженского городского округа «Специальная (коррекционная) общеобразовательная школа-интернат VIII вида № 30»</t>
  </si>
  <si>
    <t>муниципальное бюджетное общеобразовательное учреждение Анжеро-Судженского городского округа Основная общеобразовательная школа №38</t>
  </si>
  <si>
    <t>1024200510839</t>
  </si>
  <si>
    <t>Муниципальное образовательное учреждение Основная общеобразовательная школа №9</t>
  </si>
  <si>
    <t>1024200509926</t>
  </si>
  <si>
    <t>1024200508727</t>
  </si>
  <si>
    <t xml:space="preserve">муниципальное бюджетное общеобразовательное учреждение Анжеро-Судженского городского округа «Средняя общеобразовательная школа № 3 с углубленным изучением отдельных предметов имени Германа Панфилова» </t>
  </si>
  <si>
    <t>муниципальное бюджетное общеобразовательное учреждение Анжеро-Судженского городского округа "Основная общеобразовательная школа №36"</t>
  </si>
  <si>
    <t>1024200510290</t>
  </si>
  <si>
    <t>1024200508672</t>
  </si>
  <si>
    <t>1024200508584</t>
  </si>
  <si>
    <t>1024200509211</t>
  </si>
  <si>
    <t>1024200510993</t>
  </si>
  <si>
    <t>муниципальное бюджетное общеобразовательное учреждение Анжеро-Судженского городского округа "Средняя общеобразовательная школа №12"</t>
  </si>
  <si>
    <t>1024200509960</t>
  </si>
  <si>
    <t>1024200508342</t>
  </si>
  <si>
    <t>13.1</t>
  </si>
  <si>
    <t>12.1</t>
  </si>
  <si>
    <t>11.1</t>
  </si>
  <si>
    <t>9.1</t>
  </si>
  <si>
    <t>8.1</t>
  </si>
  <si>
    <t>6.1</t>
  </si>
  <si>
    <t>6.2</t>
  </si>
  <si>
    <t>5.2</t>
  </si>
  <si>
    <t>5.1</t>
  </si>
  <si>
    <t>3.1</t>
  </si>
  <si>
    <t>1</t>
  </si>
  <si>
    <t>Муниципальное бюджетное общеобразовательное учреждение «Основная общеобразовательная школа №4 города Белово»</t>
  </si>
  <si>
    <t>1024200545027</t>
  </si>
  <si>
    <t>1.1</t>
  </si>
  <si>
    <t>Муниципальное бюджетное общеобразовательное учреждение «Основная общеобразовательная школа №13 города Белово»</t>
  </si>
  <si>
    <t>1024200545346</t>
  </si>
  <si>
    <t>Муниципальное бюджетное общеобразовательное учреждение «Основная общеобразовательная школа №5 города Белово»</t>
  </si>
  <si>
    <t>1024200545434</t>
  </si>
  <si>
    <t>Муниципальное бюджетное общеобразовательное учреждение «Основная общеобразовательная школа №7 города Белово»</t>
  </si>
  <si>
    <t>1024200544884</t>
  </si>
  <si>
    <t>Муниципальное бюджетное общеобразовательное учреждение «Основная общеобразовательная школа №21 города Белово»</t>
  </si>
  <si>
    <t>1024200545050</t>
  </si>
  <si>
    <t>Муниципальное бюджетное общеобразовательное учреждение «Основная общеобразовательная школа №23 города Белово»</t>
  </si>
  <si>
    <t>1024200545093</t>
  </si>
  <si>
    <t>Муниципальное бюджетное общеобразовательное учреждение «Основная общеобразовательная школа №28 города Белово»</t>
  </si>
  <si>
    <t>1024200544620</t>
  </si>
  <si>
    <t>Муниципальное бюджетное общеобразовательное учреждение «Средняя общеобразовательная школа №8 города Белово»</t>
  </si>
  <si>
    <t>1024200546204</t>
  </si>
  <si>
    <t>Муниципальное бюджетное общеобразовательное учреждение «Средняя общеобразовательная школа №9 города Белово»</t>
  </si>
  <si>
    <t>1024200544851</t>
  </si>
  <si>
    <t>Муниципальное бюджетное общеобразовательное учреждение «Средняя общеобразовательная школа №10 города Белово»</t>
  </si>
  <si>
    <t>1024200544576</t>
  </si>
  <si>
    <t>Муниципальное бюджетное общеобразовательное учреждение «Средняя общеобразовательная школа №11 города Белово»</t>
  </si>
  <si>
    <t>1024200545379</t>
  </si>
  <si>
    <t>Муниципальное бюджетное общеобразовательное учреждение «Средняя общеобразовательная школа №12 города Белово»</t>
  </si>
  <si>
    <t>1024200546700</t>
  </si>
  <si>
    <t>Муниципальное казенное образовательное учреждение для детей-сирот и детей, оставшихся без попечения родителей «Школа-интернат №2 для детей-сирот и детей, оставшихся без попечения родителей, города Белово»</t>
  </si>
  <si>
    <t>1024200544653</t>
  </si>
  <si>
    <t>Муниципальное бюджетное общеобразовательное учреждение «Средняя общеобразовательная школа №14 города Белово»</t>
  </si>
  <si>
    <t>1024200544345</t>
  </si>
  <si>
    <t>Муниципальное бюджетное общеобразовательное учреждение «Средняя общеобразовательная школа №16 города Белово»</t>
  </si>
  <si>
    <t>1024200545126</t>
  </si>
  <si>
    <t>14</t>
  </si>
  <si>
    <t>Муниципальное бюджетное общеобразовательное учреждение «Средняя общеобразовательная школа №19 города Белово»</t>
  </si>
  <si>
    <t>1024200545412</t>
  </si>
  <si>
    <t>14.1</t>
  </si>
  <si>
    <t>1024200546160</t>
  </si>
  <si>
    <t>14.2</t>
  </si>
  <si>
    <t xml:space="preserve">1024200547150 </t>
  </si>
  <si>
    <t>14.3</t>
  </si>
  <si>
    <t>1024200544686</t>
  </si>
  <si>
    <t>14.4</t>
  </si>
  <si>
    <t>1024200544862</t>
  </si>
  <si>
    <t>15</t>
  </si>
  <si>
    <t>Муниципальное бюджетное общеобразовательное учреждение «Средняя общеобразовательная школа №24 города Белово»</t>
  </si>
  <si>
    <t>1024200546215</t>
  </si>
  <si>
    <t>15.1</t>
  </si>
  <si>
    <t>Муниципальное бюджетное общеобразовательное учреждение «Основная общеобразовательная школа № 26 города Белово»</t>
  </si>
  <si>
    <t>1024200547018</t>
  </si>
  <si>
    <t>15.2</t>
  </si>
  <si>
    <t>1024200544610</t>
  </si>
  <si>
    <t>16</t>
  </si>
  <si>
    <t>Муниципальное бюджетное общеобразовательное учреждение «Средняя общеобразовательная школа №30 города Белово»</t>
  </si>
  <si>
    <t>1024200549053</t>
  </si>
  <si>
    <t>16.1</t>
  </si>
  <si>
    <t>1024200544664</t>
  </si>
  <si>
    <t>17</t>
  </si>
  <si>
    <t>Муниципальное бюджетное общеобразовательное учреждение «Средняя общеобразовательная школа №32 города Белово»</t>
  </si>
  <si>
    <t>1024200546193</t>
  </si>
  <si>
    <t>18</t>
  </si>
  <si>
    <t>Муниципальное бюджетное общеобразовательное учреждение «Средняя общеобразовательная школа №37 города Белово»</t>
  </si>
  <si>
    <t>1024200544642</t>
  </si>
  <si>
    <t>18.1</t>
  </si>
  <si>
    <t>1024200545269</t>
  </si>
  <si>
    <t>19</t>
  </si>
  <si>
    <t>Муниципальное бюджетное общеобразовательное учреждение «Средняя общеобразовательная школа №76 города Белово»</t>
  </si>
  <si>
    <t>1024200544830</t>
  </si>
  <si>
    <t>19.1</t>
  </si>
  <si>
    <t>1024200546072</t>
  </si>
  <si>
    <t>19.2</t>
  </si>
  <si>
    <t xml:space="preserve">Муниципальное бюджетное вечернее (сменное) общеобразовательное учреждение «Открытая (сменная) общеобразовательная школа №1 города Белово» </t>
  </si>
  <si>
    <t>1024200549020</t>
  </si>
  <si>
    <t>19.3</t>
  </si>
  <si>
    <t xml:space="preserve">Муниципальное вечернее (сменное) общеобразовательное учреждение «Открытая (сменная) общеобразовательная школа №3 города Белово» </t>
  </si>
  <si>
    <t>1024200544708</t>
  </si>
  <si>
    <t>19.4</t>
  </si>
  <si>
    <t>Муниципальное вечернее (сменное) общеобразовательное учреждение «Открытая (сменная) общеобразовательная школа №6 города Белово»</t>
  </si>
  <si>
    <t>1024200544235</t>
  </si>
  <si>
    <t>19.5</t>
  </si>
  <si>
    <t>Муниципальное вечернее (сменное) общеобразовательное учреждение «Открытая (сменная) общеобразовательная школа №7 города Белово»</t>
  </si>
  <si>
    <t>1024200544983</t>
  </si>
  <si>
    <t>20</t>
  </si>
  <si>
    <t>Муниципальное бюджетное общеобразовательное учреждение «Гимназия №1 имени Тасирова Г.Х.  города Белово»</t>
  </si>
  <si>
    <t>1024200549174</t>
  </si>
  <si>
    <t>21</t>
  </si>
  <si>
    <t>Муниципальное бюджетное общеобразовательное учреждение «Лицей №22 города Белово»</t>
  </si>
  <si>
    <t>1024200545709</t>
  </si>
  <si>
    <t>22</t>
  </si>
  <si>
    <t>Муниципальное казенное  общеобразовательное учреждение «Специальная (коррекционная) общеобразовательная школа-интернат №15 города Белово»</t>
  </si>
  <si>
    <t>1024200544147</t>
  </si>
  <si>
    <t>23</t>
  </si>
  <si>
    <t>Муниципальное казенное  общеобразовательное учреждение «Специальная (коррекционная) общеобразовательная школа-интернат №36 города Белово»</t>
  </si>
  <si>
    <t>1024200545380</t>
  </si>
  <si>
    <t>1024200546677</t>
  </si>
  <si>
    <t>1024200545907</t>
  </si>
  <si>
    <t>1024200548008</t>
  </si>
  <si>
    <t>2.1</t>
  </si>
  <si>
    <t>2.2</t>
  </si>
  <si>
    <t>1024200542101</t>
  </si>
  <si>
    <t>1024200547194</t>
  </si>
  <si>
    <t>1024200546985</t>
  </si>
  <si>
    <t>4.1</t>
  </si>
  <si>
    <t>1024200542024</t>
  </si>
  <si>
    <t>1024200546040</t>
  </si>
  <si>
    <t>1024200543135</t>
  </si>
  <si>
    <t>1024200541914</t>
  </si>
  <si>
    <t>7.1</t>
  </si>
  <si>
    <t xml:space="preserve">1024200542255 </t>
  </si>
  <si>
    <t>1024200541903</t>
  </si>
  <si>
    <t>1024200542530</t>
  </si>
  <si>
    <t>1024200545115</t>
  </si>
  <si>
    <t>9.2</t>
  </si>
  <si>
    <t>1024200541760</t>
  </si>
  <si>
    <t>1024200546171</t>
  </si>
  <si>
    <t>1104202001640</t>
  </si>
  <si>
    <t>1024200542410</t>
  </si>
  <si>
    <t>1024200541837</t>
  </si>
  <si>
    <t>1024200541793</t>
  </si>
  <si>
    <t>1024200541815</t>
  </si>
  <si>
    <t>1104202001859</t>
  </si>
  <si>
    <t>1024200544444</t>
  </si>
  <si>
    <t>Муниципальное бюджетное общеобразовательное учреждение "Средняя общеобразовательная школа №1"</t>
  </si>
  <si>
    <t>1024200646403</t>
  </si>
  <si>
    <t>Муниципальное образовательное учреждение "Средняя общеобразовательная школа №11"</t>
  </si>
  <si>
    <t>1024200646348</t>
  </si>
  <si>
    <t>Муниципальное бюджетное общеобразовательное учреждение "Средняя общеобразовательная школа №2"</t>
  </si>
  <si>
    <t>1024200646788</t>
  </si>
  <si>
    <t>1024200646370</t>
  </si>
  <si>
    <t>Муниципальное бюджетное общеобразовательное учреждение "Основная общеобразовательная школа №4"</t>
  </si>
  <si>
    <t>1024200646360</t>
  </si>
  <si>
    <t>Муниципальное бюджетное общеобразовательное учреждение "Основная общеобразовательная школа №8"</t>
  </si>
  <si>
    <t>1024200646524</t>
  </si>
  <si>
    <t>муниципальное образовательное учреждение "Вечерняя (сменная) общеобразовательная школа №4"</t>
  </si>
  <si>
    <t>1024200646315</t>
  </si>
  <si>
    <t>муниципальное бюджетное общеобразовательное учреждение "Лицей №15"</t>
  </si>
  <si>
    <t>1024200647173</t>
  </si>
  <si>
    <t>Муниципальное бюджетное общеобразовательное учреждение "Средняя общеобразовательная школа №16"</t>
  </si>
  <si>
    <t>1024200646502</t>
  </si>
  <si>
    <t>1024200647547</t>
  </si>
  <si>
    <t>муниципальное бюджетное общеобразовательное учреждение "Лицей №17"</t>
  </si>
  <si>
    <t>1024200646250</t>
  </si>
  <si>
    <t>Муниципальное казенное общеобразовательное учреждение "Общеобразовательная школа психолого-педагогической поддержки"</t>
  </si>
  <si>
    <t>1044250005524</t>
  </si>
  <si>
    <t>Муниципальное бюджетное общеобразовательное учреждение "Средняя общеобразовательная школа № 5 г.Гурьевска"</t>
  </si>
  <si>
    <t>1024200663079</t>
  </si>
  <si>
    <t xml:space="preserve">Муниципальное вечернее (сменное) общеобразовательное учреждение "Открытая (сменная) общеобразовательная школа" Гурьевского района </t>
  </si>
  <si>
    <t>1024200662991</t>
  </si>
  <si>
    <t>Муниципальное бюджетное общеобразовательное учреждение "Основная общеобразовательная школа № 10"</t>
  </si>
  <si>
    <t>1024200663552</t>
  </si>
  <si>
    <t>Муниципальное автономное общеобразовательное учреждение "Средняя общеобразовательная школа №11"</t>
  </si>
  <si>
    <t>1024200662936</t>
  </si>
  <si>
    <t>Муниципальное бюджетное общеобразовательное учреждение "Основная общеобразовательная школа № 15"</t>
  </si>
  <si>
    <t>1024200663156</t>
  </si>
  <si>
    <t>Муниципальное бюджетное общеобразовательное учреждение "Основная общеобразовательная школа №16" г. Гурьевска Кемеровской области</t>
  </si>
  <si>
    <t>1024200663046</t>
  </si>
  <si>
    <t>Муниципальное бюджетное общеобразовательное учреждение "Средняя общеобразовательная школа№ 25 г. Салаира"</t>
  </si>
  <si>
    <t>1024200663541</t>
  </si>
  <si>
    <t>Муниципальное бюджетное общеобразовательное учреждение "Основная общеобразовательная школа №26"</t>
  </si>
  <si>
    <t>1024200663145</t>
  </si>
  <si>
    <t>Муниципальное бюджетное общеобразовательное учреждение  "Новопестеревская основная общеобразовательная школа"</t>
  </si>
  <si>
    <t>1024200662298</t>
  </si>
  <si>
    <t>Муниципальное бюджетное общеобразовательное учреждение "Раздольнинская основная общеобразовательная школа"</t>
  </si>
  <si>
    <t>1024200663112</t>
  </si>
  <si>
    <t>Муниципальное бюджетное общеобразовательное учреждение "Горскинская основная общеобразовательная школа"</t>
  </si>
  <si>
    <t>1024200662200</t>
  </si>
  <si>
    <t xml:space="preserve">Муниципальное бюджетное общеобразовательное учреждение "Малосалаирская cредняя общеобразовательная школа" </t>
  </si>
  <si>
    <t>1024200663101</t>
  </si>
  <si>
    <t>Муниципальное бюджетное общеобразовательное учреждение "Сосновская средняя общеобразовательная школа"</t>
  </si>
  <si>
    <t>1024200662870</t>
  </si>
  <si>
    <t>Муниципальное бюджетное общеобразовательное учреждение "Урская средняя общеобразовательная школа"</t>
  </si>
  <si>
    <t>1024200662694</t>
  </si>
  <si>
    <t>1024200662650</t>
  </si>
  <si>
    <t>Муниципальное казенное общеобразовательное учреждение"Ур-Бедаревская начальная общеобразовательная школа"</t>
  </si>
  <si>
    <t>1024200662320</t>
  </si>
  <si>
    <t>Муниципальное казенное общеобразовательное учреждение "Кулебакинская начальная общеобразовательная школа"</t>
  </si>
  <si>
    <t>1024200663475</t>
  </si>
  <si>
    <t>Муниципальное казённое общеобразовательное учреждение "Общеобразовательная школа-интернат № 6"</t>
  </si>
  <si>
    <t>1024200663321</t>
  </si>
  <si>
    <t>1024202275240</t>
  </si>
  <si>
    <t>1024202275250</t>
  </si>
  <si>
    <t>1.2</t>
  </si>
  <si>
    <t>1024202275184</t>
  </si>
  <si>
    <t>1024202275261</t>
  </si>
  <si>
    <t>1024202275415</t>
  </si>
  <si>
    <t>1024202275393</t>
  </si>
  <si>
    <t>1024202275745</t>
  </si>
  <si>
    <t>1024202275382</t>
  </si>
  <si>
    <t>1024202275734</t>
  </si>
  <si>
    <t>1024202275371</t>
  </si>
  <si>
    <t>1024202275756</t>
  </si>
  <si>
    <t>1024202275767</t>
  </si>
  <si>
    <t>1024202275206</t>
  </si>
  <si>
    <t>1024202275283</t>
  </si>
  <si>
    <t>1024202275239</t>
  </si>
  <si>
    <t>1024202275195</t>
  </si>
  <si>
    <t>1024202275778</t>
  </si>
  <si>
    <t>1024202275316</t>
  </si>
  <si>
    <t>1024202276603</t>
  </si>
  <si>
    <t>1024202275228</t>
  </si>
  <si>
    <t>1024202275789</t>
  </si>
  <si>
    <t>3.2</t>
  </si>
  <si>
    <t>муниципальное бюджетное общеобразовательное учреждение "Средняя общеобразовательная школа № 1"</t>
  </si>
  <si>
    <t>1024201858845</t>
  </si>
  <si>
    <t>1024201856910</t>
  </si>
  <si>
    <t>1024201856931</t>
  </si>
  <si>
    <t>муниципальное автономное общеобразовательное учреждение "Средняя общеобразовательная школа № 2"</t>
  </si>
  <si>
    <t>1114222001365</t>
  </si>
  <si>
    <t>муниципальное бюджетное общеобразовательное учреждение "Основная общеобразовательная школа №15"</t>
  </si>
  <si>
    <t>1024201856920</t>
  </si>
  <si>
    <t>муниципальное бюджетное общеобразовательное учреждение "Основная общеобразовательная школа № 18 имени Героя Советского Союза В.А.Гнедина"</t>
  </si>
  <si>
    <t>1024201856909</t>
  </si>
  <si>
    <t>1024201856898</t>
  </si>
  <si>
    <t>муниципальное образовательное учреждение для детей-сирот и детей, оставшихся без попечения родителей «Детский дом «Аистенок» г. Калтан</t>
  </si>
  <si>
    <t>1024201859197</t>
  </si>
  <si>
    <t>муниципальное бюджетное общеобразовательное учреждение "Основная общеобразовательная школа № 29"</t>
  </si>
  <si>
    <t>1024201856953</t>
  </si>
  <si>
    <t>1024201856942</t>
  </si>
  <si>
    <t>муниципальное бюджетное общеобразовательное учреждение "Средняя общеобразовательная школа № 30 имени Н.Н.Колокольцова"</t>
  </si>
  <si>
    <t>1084222000390</t>
  </si>
  <si>
    <t>1024201858515</t>
  </si>
  <si>
    <t>муниципальное образовательное учреждение  "Средняя общеобразовательная школа № 19"</t>
  </si>
  <si>
    <t>1024201859494</t>
  </si>
  <si>
    <t>Муниципальное бюджетное общеобразовательное учреждение "Средняя общеобразовательная школа №7"</t>
  </si>
  <si>
    <t>1034205003084</t>
  </si>
  <si>
    <t>Муниципальное бюджетное общеобразовательное учреждение "Средняя общеобразовательная школа № 8"</t>
  </si>
  <si>
    <t>1024240680991</t>
  </si>
  <si>
    <t>Муниципальное автономное общеобразовательное учреждение "Средняя общеобразовательная школа № 14"</t>
  </si>
  <si>
    <t>1114205020808</t>
  </si>
  <si>
    <t>Муниципальное бюджетное общеобразовательное учреждение "Гимназия № 17"</t>
  </si>
  <si>
    <t>1024200700083</t>
  </si>
  <si>
    <t>Муниципальное бюджетное общеобразовательное учреждение  "Средняя общеобразовательная школа №32" им. В.А.Капитонова</t>
  </si>
  <si>
    <t>1034205001104</t>
  </si>
  <si>
    <t>Муниципальное бюджетное общеобразовательное учреждение "Средняя общеобразовательная школа № 37"</t>
  </si>
  <si>
    <t>1024200708234</t>
  </si>
  <si>
    <t>Муниципальное образовательное учреждение "Средняя общеобразовательная школа № 14"</t>
  </si>
  <si>
    <t>1034205002534</t>
  </si>
  <si>
    <t>Муниципальное бюджетное образовательное учреждение "Средняя общеобразовательная школа № 50 имени Бабенко Алексея Алексеевича"</t>
  </si>
  <si>
    <t>1024200705022</t>
  </si>
  <si>
    <t>1034205016075</t>
  </si>
  <si>
    <t>Муниципальное бюджетное общеобразовательное учреждение "Средняя общеобразовательная школа № 54</t>
  </si>
  <si>
    <t>Муниципальное  общеобразовательное учреждение "Основная общеобразовательная школа № 88</t>
  </si>
  <si>
    <t>1034205000180</t>
  </si>
  <si>
    <t>Муниципальное бюджетное общеобразовательное учреждение "Средняя общеобразовательная школа №61"</t>
  </si>
  <si>
    <t xml:space="preserve">  1034205010586 </t>
  </si>
  <si>
    <t>Муниципальное бюджетное общеобразовательное учреждение «Средняя общеобразовательная школа № 65»</t>
  </si>
  <si>
    <t>1034205005141</t>
  </si>
  <si>
    <t>1024200715648</t>
  </si>
  <si>
    <t>1024200708267</t>
  </si>
  <si>
    <t>1.3</t>
  </si>
  <si>
    <t>Муниципальное образовательное учреждение «Школа - интернат № 6»</t>
  </si>
  <si>
    <t>1034205011840</t>
  </si>
  <si>
    <t>1.4</t>
  </si>
  <si>
    <t>Муниципальное образовательное учреждение «Школа - интернат № 64 для детей – сирот и детей, оставшихся без попечения родителей»</t>
  </si>
  <si>
    <t>1034205033500</t>
  </si>
  <si>
    <t>1.5</t>
  </si>
  <si>
    <t>Муниципальное образовательное учреждение «Вечерняя (сменная) общеобразовательная школа № 15»</t>
  </si>
  <si>
    <t>1024200705616</t>
  </si>
  <si>
    <t>Муниципальное бюджетное общеобразовательное учреждение "Основная общеобразовательная школа №68"</t>
  </si>
  <si>
    <t>1034205006516</t>
  </si>
  <si>
    <t>Муниципальное автономное общеобразовательное учреждение "Средняя общеобразовательная школа №78"</t>
  </si>
  <si>
    <t>1124205004010</t>
  </si>
  <si>
    <t>Муниципальное бюджетное общеобразовательное учреждение "Средняя общеобразовательная школа № 90"</t>
  </si>
  <si>
    <t>1024200698939</t>
  </si>
  <si>
    <t>Муниципальное бюджетное общеобразовательное учреждение"Средняя общеобразовательная школа № 95"</t>
  </si>
  <si>
    <t>1024200696410</t>
  </si>
  <si>
    <t>Муниципальное бюджетное общеобразовательное учреждение "Средняя общеобразовательная школа №97"</t>
  </si>
  <si>
    <t>1024200714724</t>
  </si>
  <si>
    <t>Муниципальное бюджетное общеобразовательное учреждение "Средняя общеобразовательная школа № 99"</t>
  </si>
  <si>
    <t>1024200704000</t>
  </si>
  <si>
    <t>Муниципальное бюджетное общеобразовательное учреждение "Основная общеобразовательная школа № 39"</t>
  </si>
  <si>
    <t>Муниципальное бюджетное общеобразовательное учреждение «Средняя общеобразовательная школа № 11»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</si>
  <si>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</si>
  <si>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 Средняя общеобразовательная школа №19"</t>
  </si>
  <si>
    <t>Муниципальное бюджетное общеобразовательное учреждение "Основная общеобразовательная школа№56"</t>
  </si>
  <si>
    <t>Муниципальное бюджетное общеобразовательное учреждение "Средняя общеобразовательная школа №74"</t>
  </si>
  <si>
    <t>Муниципальное бюджетное общеобразовательное учреждение "Средняя общеобразовательная школа №82"</t>
  </si>
  <si>
    <t>24</t>
  </si>
  <si>
    <t>Муниципальное автономное общеобразовательное учреждение "Средняя общеобразовательная школа № 94"</t>
  </si>
  <si>
    <t>1024200698191</t>
  </si>
  <si>
    <t>25</t>
  </si>
  <si>
    <t>муниципальное бюджетное общеобразовательное учреждение "Средняя общеобразовательная школа №48 имени М.Ю. Коломина"</t>
  </si>
  <si>
    <t>1034205008826</t>
  </si>
  <si>
    <t>26</t>
  </si>
  <si>
    <t>Муниципальное бюджетне общеобразовательное   учреждение  "Лицей №23"</t>
  </si>
  <si>
    <t>1034205000389</t>
  </si>
  <si>
    <t>27</t>
  </si>
  <si>
    <t>Муниципальное бюджетное общеобразовательное учреждение «Гимназия № 25».</t>
  </si>
  <si>
    <t>1024200696520</t>
  </si>
  <si>
    <t>28</t>
  </si>
  <si>
    <t>муниципальное бюджетное общеобразовательное учреждение «Средняя общеобразовательная школа № 45»</t>
  </si>
  <si>
    <t>1034205006868</t>
  </si>
  <si>
    <t>29</t>
  </si>
  <si>
    <t>Муниципальное бюджетное общеобразовательное  учреждение "Средняя общеобразовательная школа №58"</t>
  </si>
  <si>
    <t>1024200703273</t>
  </si>
  <si>
    <t>30</t>
  </si>
  <si>
    <t>Муниципальное бюджетное общеобразовательное учреждение "Средняя общеобразовательная школа №55"</t>
  </si>
  <si>
    <t>1034205004349</t>
  </si>
  <si>
    <t>31</t>
  </si>
  <si>
    <t>Муниципальное бюджетное общеобразовательное учреждение «Средняя общеобразовательная школа № 92»</t>
  </si>
  <si>
    <t>1024200685618</t>
  </si>
  <si>
    <t>32</t>
  </si>
  <si>
    <t>Муниципальное бюджетное общеобразовательное учреждение "Средняя общеобразовательная школа №12"</t>
  </si>
  <si>
    <t>1024200704043</t>
  </si>
  <si>
    <t>Муниципальное  общеобразовательное учреждение "Вечерняя (сменная) общеобразовательная школа №12"</t>
  </si>
  <si>
    <t>1024200696046</t>
  </si>
  <si>
    <t>33</t>
  </si>
  <si>
    <t>Муниципальное бюджетное общеобразовательное учреждение "Гимназия № 71" ("Радуга")</t>
  </si>
  <si>
    <t>1024200714977</t>
  </si>
  <si>
    <t>34</t>
  </si>
  <si>
    <t>Муниципальное бюджетное общеобразовательное учреждение "Средняя общеобразовательная школа № 49"</t>
  </si>
  <si>
    <t>1034205001764</t>
  </si>
  <si>
    <t>35</t>
  </si>
  <si>
    <t>Муниципальное автономное общеобразовательное учреждение "Средняя общеобразовательная школа № 93 с углубленным изучением отдельных предметов"</t>
  </si>
  <si>
    <t>1034205002490</t>
  </si>
  <si>
    <t>36</t>
  </si>
  <si>
    <t>1034205012258</t>
  </si>
  <si>
    <t>37</t>
  </si>
  <si>
    <t>Муниципальное бюджетное общеобразовательное учреждение "Средняя общеобразовательная школа №91"</t>
  </si>
  <si>
    <t>1034205009354</t>
  </si>
  <si>
    <t>38</t>
  </si>
  <si>
    <t>муниципальное бюджетное общеобразовательное учреждение "Средняя общеобразовательная школа № 28"</t>
  </si>
  <si>
    <t>1024200722061</t>
  </si>
  <si>
    <t>39</t>
  </si>
  <si>
    <t>Муниципальное бюджетное общеобразовательное учреждение "Средняя общеобразовательная школа № 33"</t>
  </si>
  <si>
    <t>1024200717826</t>
  </si>
  <si>
    <t>Муниципальное бюджетное общеобразовательное учреждение "Средняя общеобразовательная школа № 79"</t>
  </si>
  <si>
    <t>1034205017923</t>
  </si>
  <si>
    <t>40</t>
  </si>
  <si>
    <t>Муниципальное бюджетное общеобразовательное учреждение "Средняя общеобразовательная школа №16 имени Романа Георгиевича Цецульникова"</t>
  </si>
  <si>
    <t>Муниципальное вечернее (сменное) общеобразовательное учреждение «Вечерняя (сменная) общеобразовательная школа № 2»</t>
  </si>
  <si>
    <t>Отсутствие данного ОУ в системе ФИС ФРДО до конца ноября 2018г. Сведения о выданных документах будут внесены 24.12.2018г.</t>
  </si>
  <si>
    <t>Муниципальное вечернее (сменное) общеобразовательное учреждение «Вечерняя (сменная) общеобразовательная школа № 3»</t>
  </si>
  <si>
    <t>41</t>
  </si>
  <si>
    <t>Муниципальное бюджетное общеобразовательное учреждение "Средняя общеобразовательная школа № 18" имни Жадовца Николая Ивановича</t>
  </si>
  <si>
    <t>42</t>
  </si>
  <si>
    <t>Муниципальное бюджетное общеобразовательное учреждение "Средняя общеобразовательная школа № 24"</t>
  </si>
  <si>
    <t>43</t>
  </si>
  <si>
    <t>Муниципальное бюджетное общеобразовательное учреждение "Средняя общеобразовательная школа № 34"</t>
  </si>
  <si>
    <t>44</t>
  </si>
  <si>
    <t>Муниципальное автономное общеобразовательное учреждение "Средняя общеобразовательная школа № 36"</t>
  </si>
  <si>
    <t>45</t>
  </si>
  <si>
    <t>Муниципальное автономное общеобразовательное учреждение "Гимназия № 42"</t>
  </si>
  <si>
    <t>46</t>
  </si>
  <si>
    <t>Муниципальное бюджетное общеобразовательное учреждение "Основная общеобразовательная школа №46"</t>
  </si>
  <si>
    <t>Муниципальное образовательное учреждение "Основная общеобразовательная школа № 3"</t>
  </si>
  <si>
    <t>47</t>
  </si>
  <si>
    <t>Муниципальное бюджетное общеобразовательное учреждение "Основная общеобразовательная школа №51"</t>
  </si>
  <si>
    <t>Муниципальное образовательное учреждение "Основная общеобразовательная школа № 76"</t>
  </si>
  <si>
    <t>48</t>
  </si>
  <si>
    <t>Муниципальное бюджетное общеобразовательное учреждение "Средняя общеобразовательная школа № 52"</t>
  </si>
  <si>
    <t>Муниципальное образовательное учреждение "Основная общеобразовательная школа №57"</t>
  </si>
  <si>
    <t>49</t>
  </si>
  <si>
    <t>Муниципальное бюджетное общеобразовательное   учреждение  «Основная  общеобразовательная  школа № 60 имени Юрия Васильевича Бабанского»</t>
  </si>
  <si>
    <t>50</t>
  </si>
  <si>
    <t>Муниципальное бюджетное общеобразовательное учреждение "Средняя общеобразовательная школа № "70"</t>
  </si>
  <si>
    <t>51</t>
  </si>
  <si>
    <t>Муниципальное автономное общеобразовательное учреждение "Средняя общеобразовательная школа №85"</t>
  </si>
  <si>
    <t>52</t>
  </si>
  <si>
    <t>Муниципальное бюджетное общеобразовательное учреждение  "Лицей №89"</t>
  </si>
  <si>
    <t>53</t>
  </si>
  <si>
    <t>Муниципальное бюджетное общеобразовательное учреждение "Средняя общеобразовательная школа №96"</t>
  </si>
  <si>
    <t>Муниципальное вечернее (сменное) общеобразовательное учреждение "Вечерняя (сменная) общеобразовательная школа №8"</t>
  </si>
  <si>
    <t>54</t>
  </si>
  <si>
    <t>Муниципальное бюджетное общеобразовательное учреждение "Средняя общеобразовательная школа № 31"</t>
  </si>
  <si>
    <t>1024200703372</t>
  </si>
  <si>
    <t>55</t>
  </si>
  <si>
    <t>Муниципальное бюджетное общеобразовательное учреждение "Гимназия №1"</t>
  </si>
  <si>
    <t>1034205000158</t>
  </si>
  <si>
    <t>56</t>
  </si>
  <si>
    <t>Муниципальное бюджетное общеобразовательное учреждение "Средняя общеобразовательная школа № 10"</t>
  </si>
  <si>
    <t>1034205001731</t>
  </si>
  <si>
    <t>57</t>
  </si>
  <si>
    <t>Муниципальное бюджетное общеобразовательное учреждение "Гимназия №21"</t>
  </si>
  <si>
    <t>1034205004184</t>
  </si>
  <si>
    <t>58</t>
  </si>
  <si>
    <t>муниципальное бюджетное общеобразовательное учреждение "Средняя общеобразовательная школа № 26" г.Кемерово</t>
  </si>
  <si>
    <t>1024200703064</t>
  </si>
  <si>
    <t>59</t>
  </si>
  <si>
    <t>муниципальное бюджетное общеобразовательное учреждение "Средняя общеобразовательная школа № 35 имени Леонида Иосифовича Соловьева" г.Кемерово</t>
  </si>
  <si>
    <t>1024200714020</t>
  </si>
  <si>
    <t>60</t>
  </si>
  <si>
    <t>Муниципальное бюджетное общеобразовательное учреждение "Средняя общеобразовательная школа №40 имени Катасонова С.А."</t>
  </si>
  <si>
    <t>1024200701755</t>
  </si>
  <si>
    <t>1024200708641</t>
  </si>
  <si>
    <t>61</t>
  </si>
  <si>
    <t>Муниципальное бюджетное общеобразовательное учреждение "Гимназия №41"</t>
  </si>
  <si>
    <t>1024200708839</t>
  </si>
  <si>
    <t>62</t>
  </si>
  <si>
    <t>Муниципальное бюджетное общеобразовательное учреждение "Лицей №62"</t>
  </si>
  <si>
    <t>1024200715120</t>
  </si>
  <si>
    <t>63</t>
  </si>
  <si>
    <t>Муниципальное бюджетное общеобразовательное учреждение "Средняя общеобразовательная школа № 69"</t>
  </si>
  <si>
    <t>1024200715582</t>
  </si>
  <si>
    <t>64</t>
  </si>
  <si>
    <t>муниципальное бюджетное общеобразовательное учреждение "Средняя общеобразовательная школа № 80"</t>
  </si>
  <si>
    <t>1024200697289</t>
  </si>
  <si>
    <t>1034205003535</t>
  </si>
  <si>
    <t>65</t>
  </si>
  <si>
    <t>муниципальное бюджетное общеобразовательное учреждение "Средняя общеобразовательная школа № 84"</t>
  </si>
  <si>
    <t>66</t>
  </si>
  <si>
    <t>1034205035303</t>
  </si>
  <si>
    <t>67</t>
  </si>
  <si>
    <t>муниципальное бюджетное общеобразовательное учреждение "Средняя общеобразовательная школа № 5"</t>
  </si>
  <si>
    <t>Муниципальное образовательное учреждение "Средняя общеобразовательная школа "38"</t>
  </si>
  <si>
    <t>68</t>
  </si>
  <si>
    <t>Муниципальное бюджетное общеобразовательное учреждение для детей с нарушением зрения «Общеобразовательная школа № 20»</t>
  </si>
  <si>
    <t>1034205033510</t>
  </si>
  <si>
    <t>69</t>
  </si>
  <si>
    <t>муниципальное бюджетное общеобразовательное учреждение для учащихся с тяжелыми нарушениями речи «Школа-интернат № 22»</t>
  </si>
  <si>
    <t xml:space="preserve">1034205000862 </t>
  </si>
  <si>
    <t>70</t>
  </si>
  <si>
    <t>1034205025876</t>
  </si>
  <si>
    <t>71</t>
  </si>
  <si>
    <t xml:space="preserve"> Муниципальное автономное общеобразовательное учреждение «Общеобразовательная школа-интернат № 30»</t>
  </si>
  <si>
    <t>1024200707211</t>
  </si>
  <si>
    <t>72</t>
  </si>
  <si>
    <t>Муниципальное бюджетное общеобразовательное учреждение "Общеобразовательная школа психолого-педагогической поддержки с осуществлением медицинской реабилитации детей с нарушением опорно-двигательного аппарата № 100"</t>
  </si>
  <si>
    <t>1024200701568</t>
  </si>
  <si>
    <t>73</t>
  </si>
  <si>
    <t>Муниципальное бюджетное общеобразовательное учреждение «Общеобразовательная школа психолого-педагогической поддержки №101»</t>
  </si>
  <si>
    <t>1024200702349</t>
  </si>
  <si>
    <t>74</t>
  </si>
  <si>
    <t>Муниципальное бюджетное общеобразоваетльной учреждение "Общеобразоваетльная школа психолого-педагогической поддержки № 104"</t>
  </si>
  <si>
    <t xml:space="preserve">1024200699940 </t>
  </si>
  <si>
    <t>75</t>
  </si>
  <si>
    <t>1024200706860</t>
  </si>
  <si>
    <t>2.3</t>
  </si>
  <si>
    <t>71.1</t>
  </si>
  <si>
    <t>73.1</t>
  </si>
  <si>
    <t>74.1</t>
  </si>
  <si>
    <t>1024200723667</t>
  </si>
  <si>
    <t>1034205014799</t>
  </si>
  <si>
    <t>1034205008804</t>
  </si>
  <si>
    <t>1024200716264</t>
  </si>
  <si>
    <t>1024200720466</t>
  </si>
  <si>
    <t>1034205006164</t>
  </si>
  <si>
    <t>1034205000906</t>
  </si>
  <si>
    <t>1024200715307</t>
  </si>
  <si>
    <t>1114205044854</t>
  </si>
  <si>
    <t>1024200689370</t>
  </si>
  <si>
    <t>1034205000169</t>
  </si>
  <si>
    <t>1024200723304</t>
  </si>
  <si>
    <t>1034205008397</t>
  </si>
  <si>
    <t>1024200718706</t>
  </si>
  <si>
    <t>1024200698103</t>
  </si>
  <si>
    <t>1034205006824</t>
  </si>
  <si>
    <t>1024200717254</t>
  </si>
  <si>
    <t>1024200698290</t>
  </si>
  <si>
    <t>1124205007255</t>
  </si>
  <si>
    <t>1024200721566</t>
  </si>
  <si>
    <t>1024200716374</t>
  </si>
  <si>
    <t>1034205004998</t>
  </si>
  <si>
    <t>1034205000257</t>
  </si>
  <si>
    <t>1024200718915</t>
  </si>
  <si>
    <t>1034205004173</t>
  </si>
  <si>
    <t>1034205001038</t>
  </si>
  <si>
    <t>1024200720268</t>
  </si>
  <si>
    <t>1024200703174</t>
  </si>
  <si>
    <t>1034234000987</t>
  </si>
  <si>
    <t>1034234003011</t>
  </si>
  <si>
    <t>1034234001823</t>
  </si>
  <si>
    <t>1034234000096</t>
  </si>
  <si>
    <t>1034234001108</t>
  </si>
  <si>
    <t>1034234002220</t>
  </si>
  <si>
    <t>1034234001812</t>
  </si>
  <si>
    <t>1034234003055</t>
  </si>
  <si>
    <t>1034234000481</t>
  </si>
  <si>
    <t>1034234000690</t>
  </si>
  <si>
    <t>1034234003143</t>
  </si>
  <si>
    <t>1024202053215</t>
  </si>
  <si>
    <t>1034234000624</t>
  </si>
  <si>
    <t>1034234001966</t>
  </si>
  <si>
    <t>1034234002307</t>
  </si>
  <si>
    <t>1034234000657</t>
  </si>
  <si>
    <t>1034234001339</t>
  </si>
  <si>
    <t>1024200646359</t>
  </si>
  <si>
    <t>1034234000525</t>
  </si>
  <si>
    <t>10.1</t>
  </si>
  <si>
    <t>10.2</t>
  </si>
  <si>
    <t>10.3</t>
  </si>
  <si>
    <t>10.4</t>
  </si>
  <si>
    <t>10.5</t>
  </si>
  <si>
    <t>32.1</t>
  </si>
  <si>
    <t>39.1</t>
  </si>
  <si>
    <t>40.1</t>
  </si>
  <si>
    <t>40.2</t>
  </si>
  <si>
    <t>40.3</t>
  </si>
  <si>
    <t>46.1</t>
  </si>
  <si>
    <t>47.1</t>
  </si>
  <si>
    <t>48.1</t>
  </si>
  <si>
    <t>53.1</t>
  </si>
  <si>
    <t>60.1</t>
  </si>
  <si>
    <t>64.1</t>
  </si>
  <si>
    <t>67.1</t>
  </si>
  <si>
    <t>70.1</t>
  </si>
  <si>
    <t>70.2</t>
  </si>
  <si>
    <t>Муниципальное бюджетное общеобразовательное учреждение Киселевского городского округа "Лицей № 1"</t>
  </si>
  <si>
    <t>1024201258036</t>
  </si>
  <si>
    <t>Муниципальное бюджетное общеобразовательное учреждение Киселевского городского округа "Основная общеобразовательная школа № 3"</t>
  </si>
  <si>
    <t>1024201257662</t>
  </si>
  <si>
    <t>Муниципальное образовательное учреждение "Основная общеобразовательная школа № 84"</t>
  </si>
  <si>
    <t>1024201257937</t>
  </si>
  <si>
    <t>Муниципальное образовательное учреждение "Верх-Чумышанская основная общеобразовательная школа"</t>
  </si>
  <si>
    <t>1024202172060</t>
  </si>
  <si>
    <t>Муниципальное бюджетное общеобразовательное учреждение Киселевского городского округа "Средняя общеобразовательная школа № 5"</t>
  </si>
  <si>
    <t>1024201258696</t>
  </si>
  <si>
    <t>Муниципальное бюджетное общеобразовательное учреждение "Средняя общеобразовательная школа №11"</t>
  </si>
  <si>
    <t>1024201261237</t>
  </si>
  <si>
    <t>Муниципальное бюджетное общеобразовательное учреждение Киселевского городского округа "Средняя общеобразовательная школа № 14"</t>
  </si>
  <si>
    <t>1024201257630</t>
  </si>
  <si>
    <t>1024201257695</t>
  </si>
  <si>
    <t>1024201257508</t>
  </si>
  <si>
    <t>5.3</t>
  </si>
  <si>
    <t>Муниципальное бюджетное общеобразовательное учреждение Киселевского городского округа "Основная общеобразовательная школа № 21"</t>
  </si>
  <si>
    <t>1024201257684</t>
  </si>
  <si>
    <t>Муниципальное бюджетное общеобразовательное учреждение Киселевского городского округа "Основная общеобразовательная школа № 15"</t>
  </si>
  <si>
    <t>1024201258674</t>
  </si>
  <si>
    <t>муниципальное бюджетное общеобразовательное учреждение Киселевского городского округа "Основная общеобразовательная школа № 16"</t>
  </si>
  <si>
    <t>1024201257442</t>
  </si>
  <si>
    <t>муниципальное бюджетное общеобразовательное учреждение Киселевского городского округа "Основная общеобразовательная школа № 23"</t>
  </si>
  <si>
    <t>1024201256980</t>
  </si>
  <si>
    <t xml:space="preserve">муниципальное бюджетное общеобразовательное учреждение Киселевского городского округа "Основная общеобразовательная школа № 24" </t>
  </si>
  <si>
    <t>1024201257530</t>
  </si>
  <si>
    <t>1024201259499</t>
  </si>
  <si>
    <t>1024201258113</t>
  </si>
  <si>
    <t>Муниципальное бюджетное общеобразовательное учреждение Киселевского городского округа "Средняя общеобразовательная школа №25"</t>
  </si>
  <si>
    <t>1024201257299</t>
  </si>
  <si>
    <t>1024201257475</t>
  </si>
  <si>
    <t>Муниципальное вечернее (сменное)общеоразовательное учреждение "Открытая (сменная) общеобразовательная школа №7"</t>
  </si>
  <si>
    <t>1024201257739</t>
  </si>
  <si>
    <t>1024201256452</t>
  </si>
  <si>
    <t>1024201259466</t>
  </si>
  <si>
    <t>Муниципальное бюджетное общеобразовательное учреждение Киселевского городского округа "Средняя общеобразовательная школа №28"</t>
  </si>
  <si>
    <t>1024201258740</t>
  </si>
  <si>
    <t>Муниципальное бюджетное общеобразовательное учреждение Киселевского городского округа "Средняя общеобразовательная школа № 30</t>
  </si>
  <si>
    <t>1024201258630</t>
  </si>
  <si>
    <t>Муниципальное бюджетное общеобразовательное учреждение Киселевского городского округа "Основная общеобразовательная школа № 31"</t>
  </si>
  <si>
    <t>1024201257300</t>
  </si>
  <si>
    <t>1024201256705</t>
  </si>
  <si>
    <t>Муниципальное бюджетное общеобразовательное учреждение Киселевского городского округа "Основная общеобразовательная школа № 33"</t>
  </si>
  <si>
    <t>1024201258432</t>
  </si>
  <si>
    <t>1024201257607</t>
  </si>
  <si>
    <t>Муниципальное бюджетное общеобразовательное учреждение Киселевского городского округа "Основная общеобразовательная школа № 35"</t>
  </si>
  <si>
    <t>1024201257728</t>
  </si>
  <si>
    <t>1024201258168</t>
  </si>
  <si>
    <t>муниципальное казенное общеобразовательное учреждение "Школа-интернат №2"</t>
  </si>
  <si>
    <t>1024201256496</t>
  </si>
  <si>
    <t>17.1</t>
  </si>
  <si>
    <t>Муниципальное казенное общеобразовательное учреждение "Школа-интернат № 1 для детей сирот и детей, оставшихся без попечения родителей"</t>
  </si>
  <si>
    <t>1024201257794</t>
  </si>
  <si>
    <t>муниципальное бюджетное общеобразовательное учреждение "Тарадановская средняя общеобразовательная школа"</t>
  </si>
  <si>
    <t>1024201300155</t>
  </si>
  <si>
    <t>муниципальное бюджетное общеобразовательное учреждение «Банновская основная общеобразовательная школа»</t>
  </si>
  <si>
    <t>1024201300177</t>
  </si>
  <si>
    <t>муниципальное бюджетное общеобразовательное учреждение «Борисовская средняя общеобразовательная школа»</t>
  </si>
  <si>
    <t>Муниципальное казенное общеобразовательное учреждение"Крапивинская общеобразовательная школа-интернат для детей с ограниченными возможностями здоровья"</t>
  </si>
  <si>
    <t>1024201300111</t>
  </si>
  <si>
    <t>муниципальное бюджетное общеобразовательное учреждение "Барачатская основная общеобразовательная школа"</t>
  </si>
  <si>
    <t>1024201300243</t>
  </si>
  <si>
    <t>муниципальное бюджетное общеобразовательное учреждение "Мунгатская основная общеобразовательная школа"</t>
  </si>
  <si>
    <t>1024201300210</t>
  </si>
  <si>
    <t>муниципальное бюджетное общеобразовательное учреждение "Арсеновская  средняя общеобразовательная школа"</t>
  </si>
  <si>
    <t>1024201300232</t>
  </si>
  <si>
    <t>7.2</t>
  </si>
  <si>
    <t>1024201300199</t>
  </si>
  <si>
    <t>1104212002003</t>
  </si>
  <si>
    <t>8.2</t>
  </si>
  <si>
    <t>муниципльное бюджетное общеобразовательное учреждение "Зеленогорская средняя общеобразовательная школа"</t>
  </si>
  <si>
    <t>1024201300221</t>
  </si>
  <si>
    <t>Муниципальное нетиповое общеобразовательное учреждение "Зеленогорский лицей-интернат"</t>
  </si>
  <si>
    <t>1044212010920</t>
  </si>
  <si>
    <t>муниципльное бюджетное  учреждение дополнительного профессионального образования "Информационно - методический центр Крапивинского муниципального района"</t>
  </si>
  <si>
    <t>1124212000021</t>
  </si>
  <si>
    <t>муниципальное образовательное учреждение "Попереченская основная общеобразовательная школа"</t>
  </si>
  <si>
    <t>1024201300310</t>
  </si>
  <si>
    <t>муниципальное образовательное учреждение "Салтымаковская средняя общеобразовательная школа"</t>
  </si>
  <si>
    <t>1024201300144</t>
  </si>
  <si>
    <t>муниципальное казенное вечернее (сменное) общеобразовательное учреждение "Крапивинская вечерняя (сменная) общеобразовательная школа"</t>
  </si>
  <si>
    <t>1044212003527</t>
  </si>
  <si>
    <t>муниципальное бюджетное общеобразовательное учреждение "Перехляйская основная общеобразовательная школа"</t>
  </si>
  <si>
    <t>1024201300254</t>
  </si>
  <si>
    <t>муниципальное бюджетное общеобразовательное учреждение "Красноключинская основная общеобразовательная школа"</t>
  </si>
  <si>
    <t>1024201300188</t>
  </si>
  <si>
    <t>муниципальное бюджетное общеобразовательное учреждение "Зеленовская основная общеобразовательная школа"</t>
  </si>
  <si>
    <t>1024201300276</t>
  </si>
  <si>
    <t>1024200544224</t>
  </si>
  <si>
    <t>1024200546853</t>
  </si>
  <si>
    <t>муниципальное бюджетное общеобразовательное учреждение "Средняя общеобразовательная школа № 31" поселка Краснобродского</t>
  </si>
  <si>
    <t xml:space="preserve"> 1024200546182</t>
  </si>
  <si>
    <t>Муниципальное бюджетное общеобразовательное учреждение "Средняя общеобразовательная школа №29" им. И.Г. Михайлова</t>
  </si>
  <si>
    <t>1024200540638</t>
  </si>
  <si>
    <t>3.3</t>
  </si>
  <si>
    <t>Муниципальное бюджетное общеобразовательное учреждение "Средняя общеобразовательная школа № 1"</t>
  </si>
  <si>
    <t>1024201302839</t>
  </si>
  <si>
    <t>Муниципальное бюджетное общеобразовательное учреждение "Средняя общеобразовательная школа № 2"</t>
  </si>
  <si>
    <t>1024201300771</t>
  </si>
  <si>
    <t>Муниципальное бюджетное обшеобразоательное учреждение "Основная  общеобразовательная школа №3"</t>
  </si>
  <si>
    <t>1024201299528</t>
  </si>
  <si>
    <t>Муниципальное автономное нетиповое общеобразовательное учреждение "Лицей №4"</t>
  </si>
  <si>
    <t>1094212000816</t>
  </si>
  <si>
    <t>Муниципальное казенное общеобразовательное учреждение для обучающихся с ограниченными возможностями здоровья "Специальная (коррекционная) общеобразовательная школа № 6"</t>
  </si>
  <si>
    <t>1024201299682</t>
  </si>
  <si>
    <t>1024201301882</t>
  </si>
  <si>
    <t>Муниципальное бюджетное обшеобразоательное учреждение "Основная  общеобразовательная школа №7"</t>
  </si>
  <si>
    <t>1024201299352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</si>
  <si>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 8"</t>
  </si>
  <si>
    <t>1024201305028</t>
  </si>
  <si>
    <t>1024201299451</t>
  </si>
  <si>
    <t>1024201299870</t>
  </si>
  <si>
    <t>1024201300518</t>
  </si>
  <si>
    <t>1024201301541</t>
  </si>
  <si>
    <t>8.3</t>
  </si>
  <si>
    <t>1024201302432</t>
  </si>
  <si>
    <t>1024201301024</t>
  </si>
  <si>
    <t>Муниципальное бюджетное нетиповое общеобразовательное учреждение "Гимназия №18"</t>
  </si>
  <si>
    <t>1024201301343</t>
  </si>
  <si>
    <t>1024201301222</t>
  </si>
  <si>
    <t>1024201300683</t>
  </si>
  <si>
    <t>1024201299319</t>
  </si>
  <si>
    <t>Муниципальное бюджетное общеобразователное учреждение "Основная общеобразовательная школа № 33"</t>
  </si>
  <si>
    <t>1024201299286</t>
  </si>
  <si>
    <t>Муниципальное бюджетное общеобразовательное учреждение "Основная общеобразовательная школа № 37"</t>
  </si>
  <si>
    <t>1024201302707</t>
  </si>
  <si>
    <t>Муниципальное бюджетное общеобразовательное учреждение "Основная общеобразоватедьная школа № 38 имени С.В. Кайгородова"</t>
  </si>
  <si>
    <t>1024201299704</t>
  </si>
  <si>
    <t>Муниципальное  общеобразовательное учреждение "Открытая (сменная)  общеобразовательная школа № 3"</t>
  </si>
  <si>
    <t>Муниципальное бюджетное вечернее (сменное) общеобразовательное учреждение "Вечерняя (сменная)  общеобразовательная школа № 1"</t>
  </si>
  <si>
    <t>Муниципальное бюджетное общеобразовательное учреждение "Основная общеобразоватедьная школа № 42"</t>
  </si>
  <si>
    <t>1024201299693</t>
  </si>
  <si>
    <t>муниципальное бюджетное общеобразовательное учрежденеие "Основная общеобразовательная школа № 73</t>
  </si>
  <si>
    <t>1024201299539</t>
  </si>
  <si>
    <t>Муниципальное образовательное учреждение "Муниципальная общеобразовательная средняя школа № 4"</t>
  </si>
  <si>
    <t>1024201304885</t>
  </si>
  <si>
    <t>17.2</t>
  </si>
  <si>
    <t>Муниципальная бюджетная общеобразовательная школа-интернат "Общеобразовательная школа-интернат основного общего образования спортивного профиля</t>
  </si>
  <si>
    <t>1024201299275</t>
  </si>
  <si>
    <t>муниципальное казенное вечернее (сменное) общеобразовательное учреждение "Вечерняя (сменная) общеобразовательная школа № 7" при лечебно-исправительном учреждении</t>
  </si>
  <si>
    <t>1054212002789</t>
  </si>
  <si>
    <t>Муниципальное бюджетное общеобразовательное учреждение "Демьяновская средняя общеобразовательная школа"</t>
  </si>
  <si>
    <t>1024201302950</t>
  </si>
  <si>
    <t xml:space="preserve">Муниципальное бюджетное общеобразовательное учреждение "Драченинская основная общеобразовательная школа" </t>
  </si>
  <si>
    <t>1024201302443</t>
  </si>
  <si>
    <t>1024201303532</t>
  </si>
  <si>
    <t>Муниципальное бюджетное общеобразовательное учреждение "Камышинская основная общеобразовательная школа им. Героя Кузбасса Н.Д. Назаренко"</t>
  </si>
  <si>
    <t>1024201302619</t>
  </si>
  <si>
    <t>Муниципальное бюджетное общеобразовательное учреждение "Краснинская средняя общеобразовательная школа"</t>
  </si>
  <si>
    <t>1024201301520</t>
  </si>
  <si>
    <t>4.2</t>
  </si>
  <si>
    <t>4.3</t>
  </si>
  <si>
    <t>Муниципальное бюджетное общеобразовательное учреждение "Красноярская основная общеобразовательная школа"</t>
  </si>
  <si>
    <t>1024201302070</t>
  </si>
  <si>
    <t>Муниципальное бюджетное общеобразовательное учреждение "Ленинуглёвская средняя общеобразовательная школа"</t>
  </si>
  <si>
    <t>1024201301190</t>
  </si>
  <si>
    <t>6.3</t>
  </si>
  <si>
    <t>Муниципальное бюджетное общеобразовательное учреждение  "Мирновская основная общеобразовательная школа""</t>
  </si>
  <si>
    <t>1024201300848</t>
  </si>
  <si>
    <t>7.3</t>
  </si>
  <si>
    <t>Муниципальное бюджетное общеобразовательное учреждение "Мусохрановская начальная общеобразовательная школа"</t>
  </si>
  <si>
    <t>1084212001587</t>
  </si>
  <si>
    <t>1024201302377</t>
  </si>
  <si>
    <t>Муниципальное образовательное учреждение "Мусохрановская средняя (полная) общеобразовательная школа"</t>
  </si>
  <si>
    <t>1074212002050</t>
  </si>
  <si>
    <t>Муниципальное бюджетное общеобразовательное учреждение «Новинская начальная общеобразовательная школа»</t>
  </si>
  <si>
    <t>1084212001906</t>
  </si>
  <si>
    <t>1074212002171</t>
  </si>
  <si>
    <t>Муниципальное бюджетное общеобразовательное учреждение "Новогеоргиевская начальная общеобразовательная школа"</t>
  </si>
  <si>
    <t>1084212001576</t>
  </si>
  <si>
    <t>1024201301970</t>
  </si>
  <si>
    <t>1074212002127</t>
  </si>
  <si>
    <t>Муниципальное бюджетное общеобразовательное учреждение "Панфиловская средняя общеобразовательная школа"</t>
  </si>
  <si>
    <t>1024201303466</t>
  </si>
  <si>
    <t>11.2</t>
  </si>
  <si>
    <t>Муниципальное бюджетное общеобразовательное учреждение  "Подгорновская средняя  общеобразовательная школа"</t>
  </si>
  <si>
    <t>1024201303213</t>
  </si>
  <si>
    <t>1024201301695</t>
  </si>
  <si>
    <t>Муниципальное образовательное учреждение "Ивановская основная общеобразовательная школа"</t>
  </si>
  <si>
    <t>Муниципальное казённое общеобразовательное учреждение «Свердловская основная общеобразовательная школа»</t>
  </si>
  <si>
    <t>1084212001917</t>
  </si>
  <si>
    <t>1024201305710</t>
  </si>
  <si>
    <t>13.2</t>
  </si>
  <si>
    <t>13.3</t>
  </si>
  <si>
    <t>Муниципальное бюджетное общеобразовательное учреждение "Чусовитинская средняя общеобразовательная школа"</t>
  </si>
  <si>
    <t>1024201302091</t>
  </si>
  <si>
    <t>Муниципальное бюджетное общеобразовательная школа "Чкаловская основная общеобразовательная школа"</t>
  </si>
  <si>
    <t>1074212002040</t>
  </si>
  <si>
    <t>1024201305809</t>
  </si>
  <si>
    <t>Муниципальное бюджетное общеобразовательное учреждение «Шабановская средняя общеобразовательная (крестьянская) школа»</t>
  </si>
  <si>
    <t>1024201301717</t>
  </si>
  <si>
    <t>16.2</t>
  </si>
  <si>
    <t>Муниципальное бюджетное общеобразовательное учреждение «Ариничевская средняя общеобразовательная школа»</t>
  </si>
  <si>
    <t>Муниципальное казённое общеобразовательное учреждение "Краснинская общеобразовательна школа-интернат"</t>
  </si>
  <si>
    <t>1024201301860</t>
  </si>
  <si>
    <t>1024201365760</t>
  </si>
  <si>
    <t>1024201366793</t>
  </si>
  <si>
    <t>1024201366430</t>
  </si>
  <si>
    <t>1024201365990</t>
  </si>
  <si>
    <t>1024201366750</t>
  </si>
  <si>
    <t>1024201366045</t>
  </si>
  <si>
    <t>1024201365980</t>
  </si>
  <si>
    <t>1024201365759</t>
  </si>
  <si>
    <t>муниципальное автономное нетиповое общеобразовательное учреждение "Гимназия №2"</t>
  </si>
  <si>
    <t>1024201365429</t>
  </si>
  <si>
    <t>1024201366375</t>
  </si>
  <si>
    <t>1024201367013</t>
  </si>
  <si>
    <t>1024201367244</t>
  </si>
  <si>
    <t>Муниципальное казенное общеобразовательное учреждение "Лебяжинская основная общеобразовательная школа"</t>
  </si>
  <si>
    <t>1024201368146</t>
  </si>
  <si>
    <t>1024201366397</t>
  </si>
  <si>
    <t>1024201366419</t>
  </si>
  <si>
    <t>1024201367233</t>
  </si>
  <si>
    <t>1024201366056</t>
  </si>
  <si>
    <t>1024201367277</t>
  </si>
  <si>
    <t>муниципальное образовательное учреждение «Койдулинская основная общеобразовательная школа»</t>
  </si>
  <si>
    <t>1024201366166</t>
  </si>
  <si>
    <t>1024201366232</t>
  </si>
  <si>
    <t xml:space="preserve">1024201365781   </t>
  </si>
  <si>
    <t>1024201367156</t>
  </si>
  <si>
    <t>1024201367706</t>
  </si>
  <si>
    <t>Муниципальное бюджетное общеобразовательное учреждение "Сусловская средняя общеобразовательная школа"</t>
  </si>
  <si>
    <t>1024201366133</t>
  </si>
  <si>
    <t>Муниципальное образовательное учреждение "Знаменская основная общеобразовательная школа"</t>
  </si>
  <si>
    <t>1024201368190</t>
  </si>
  <si>
    <t>1024201366144</t>
  </si>
  <si>
    <t>1024201366155</t>
  </si>
  <si>
    <t>1024201367222</t>
  </si>
  <si>
    <t>муниципальное казенное общеобразовательное учреждение "Пихтовская основная общеобразовательная школа"</t>
  </si>
  <si>
    <t>1024201366760</t>
  </si>
  <si>
    <t>1024201367630</t>
  </si>
  <si>
    <t>1024201367310</t>
  </si>
  <si>
    <t>1024201366386</t>
  </si>
  <si>
    <t>1024201366441</t>
  </si>
  <si>
    <t>1024201366452</t>
  </si>
  <si>
    <t>Муниципальное бюджетное общеобразовательное учреждение «Средняя общеобразовательная школа №1»</t>
  </si>
  <si>
    <t>1024201392676</t>
  </si>
  <si>
    <t>1024201392687</t>
  </si>
  <si>
    <t>1024201392698</t>
  </si>
  <si>
    <t>Муниципальное бюджетное общеобразовательное учреждение «Основная общеобразовательная школа № 4»</t>
  </si>
  <si>
    <t xml:space="preserve">1104214001946  </t>
  </si>
  <si>
    <t>Муниципальное образовательное учреждение «Средняя общеобразовательная школа №4»</t>
  </si>
  <si>
    <t xml:space="preserve">1034214002019   </t>
  </si>
  <si>
    <t xml:space="preserve">Муниципальное  бюджетное общеобразовательное учреждение «Гимназия № 6 имени С.Ф. Вензелева» </t>
  </si>
  <si>
    <t>1024201392357</t>
  </si>
  <si>
    <t>Муниципальное бюджетное общеобразовательное учреждение "Основная общеобразовательная школа № 7"</t>
  </si>
  <si>
    <t>1094214001243</t>
  </si>
  <si>
    <t>1034214001964</t>
  </si>
  <si>
    <t>Муниципальное бюджетное общеобразовательное учреждение "Основная общеобразовательная школа № 9"</t>
  </si>
  <si>
    <t>1094214001210</t>
  </si>
  <si>
    <t>Муниципальное образовательное учреждение "Средняя общеобразовательная школа № 9"</t>
  </si>
  <si>
    <t>1034214001271</t>
  </si>
  <si>
    <t>Муниципальное казенное общеобразовательное учреждение для обучающихся с ограниченными возможностями здоровья "Основная школа "Коррекция и развитие"</t>
  </si>
  <si>
    <t>1024201393358</t>
  </si>
  <si>
    <t>Муниципальное бюджетное общеобразовательное учреждение " Основная общеоборазовательная школа №12"</t>
  </si>
  <si>
    <t>1024201391851</t>
  </si>
  <si>
    <t>Муниципальное казенное общеобразовательное учреждение "Основная общеобразовательная школа №14"</t>
  </si>
  <si>
    <t>1034214000776</t>
  </si>
  <si>
    <t>1074214002631</t>
  </si>
  <si>
    <t>Муниципальное казенное общеобразовательное учреждение "Средняя общеобразовательная школа- интернат №16"</t>
  </si>
  <si>
    <t>1064214002104</t>
  </si>
  <si>
    <t>1034214001590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</si>
  <si>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</si>
  <si>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Муниципальное бюджетное общеобразовательное учреждение "Лицей № 20"</t>
  </si>
  <si>
    <t>1094214001188</t>
  </si>
  <si>
    <t>Муниципальное  общеобразовательное учреждение "Гимназия № 20"</t>
  </si>
  <si>
    <t>1024201392380</t>
  </si>
  <si>
    <t>Муниципальное образовательное учреждение "Средняя общеобразовательная школа № 18"</t>
  </si>
  <si>
    <t>1024201390509</t>
  </si>
  <si>
    <t>1034214001733</t>
  </si>
  <si>
    <t>Муниципальное бюджетное общеобразовательное учреждение "Средняя общеобразовательная школа № 22"</t>
  </si>
  <si>
    <t>1034214001117</t>
  </si>
  <si>
    <t>Муниципальное образовательное учреждение "Вечерняя (сменная) общеобразовательная школа № 1"</t>
  </si>
  <si>
    <t>1024201391940</t>
  </si>
  <si>
    <t>Муниципальное бюджетное общеобразовательное учреждение «Средняя общеобразовательная школа № 23»</t>
  </si>
  <si>
    <t>1024201392621</t>
  </si>
  <si>
    <t>Муниципальное образовательное учреждение «Средняя общеобразовательная школа №13»</t>
  </si>
  <si>
    <t>1034214000754</t>
  </si>
  <si>
    <t>Муниципальное бюджетное общеобразовательное учреждение "Гимназия № 24"</t>
  </si>
  <si>
    <t>1024201392490</t>
  </si>
  <si>
    <t>1024201391917</t>
  </si>
  <si>
    <t>муниципальное  образовательное учреждение для детей-сирот и детей, оставшихся без попечения родителей  «Детский дом – школа № 5 «Единство</t>
  </si>
  <si>
    <t>1034214002184</t>
  </si>
  <si>
    <t>Муниципальное бюджетное общеобразовательное учреждение средняя общеобразовательная школа № 25</t>
  </si>
  <si>
    <t>1024201391697</t>
  </si>
  <si>
    <t>1044214000104</t>
  </si>
  <si>
    <t>Муниципальное образовательное учреждение"Средняя общеобразовательная школа "Центр Образования"</t>
  </si>
  <si>
    <t>1024201393150</t>
  </si>
  <si>
    <t>Муниципальное бюджетное общеобразовательное учреждение "Средняя общеобразовательная школа № 26"</t>
  </si>
  <si>
    <t>1024201390620</t>
  </si>
  <si>
    <t>Муниципальное бюджетное общеобразовательное учреждение "Основная общеобразовательная школа "Гармония"</t>
  </si>
  <si>
    <t>1054214015987</t>
  </si>
  <si>
    <t>1024201429427</t>
  </si>
  <si>
    <t>1024201429768</t>
  </si>
  <si>
    <t>1024201429152</t>
  </si>
  <si>
    <t>1094214000165</t>
  </si>
  <si>
    <t>1094214000187</t>
  </si>
  <si>
    <t>1094214000099</t>
  </si>
  <si>
    <t>1024201428514</t>
  </si>
  <si>
    <t>1024201429240</t>
  </si>
  <si>
    <t xml:space="preserve">Муниципальное автономное общеобразовательное учреждение "Средняя общеобразовательная школа №112 с углубленным изучением информатики" </t>
  </si>
  <si>
    <t>1114218000016</t>
  </si>
  <si>
    <t>муниципальное бюджетное нетиповое общеобразовательное учреждение "Гимназия №59"</t>
  </si>
  <si>
    <t>1024201674133</t>
  </si>
  <si>
    <t>1024201823656</t>
  </si>
  <si>
    <t>1024201822590</t>
  </si>
  <si>
    <t>1024201824019</t>
  </si>
  <si>
    <t>1024201825922</t>
  </si>
  <si>
    <t>1024201822149</t>
  </si>
  <si>
    <t>1024201824536</t>
  </si>
  <si>
    <t>1024201823106</t>
  </si>
  <si>
    <t>1024201823018</t>
  </si>
  <si>
    <t>1024201822336</t>
  </si>
  <si>
    <t>1024201823370</t>
  </si>
  <si>
    <t>1024201823832</t>
  </si>
  <si>
    <t>1024201822347</t>
  </si>
  <si>
    <t>1024201824162</t>
  </si>
  <si>
    <t>1064221008246</t>
  </si>
  <si>
    <t>1104221001400</t>
  </si>
  <si>
    <t>1024201675706</t>
  </si>
  <si>
    <t>1024201674430</t>
  </si>
  <si>
    <t>1024201673540</t>
  </si>
  <si>
    <t>1024201672945</t>
  </si>
  <si>
    <t>1024201674111</t>
  </si>
  <si>
    <t>1024201673880</t>
  </si>
  <si>
    <t>1024201672967</t>
  </si>
  <si>
    <t>1024201672868</t>
  </si>
  <si>
    <t>1024201472570</t>
  </si>
  <si>
    <t>24.1</t>
  </si>
  <si>
    <t>1034217005393</t>
  </si>
  <si>
    <t>1024201472580</t>
  </si>
  <si>
    <t>1034217005877</t>
  </si>
  <si>
    <t>1024201475407</t>
  </si>
  <si>
    <t>1024201464605</t>
  </si>
  <si>
    <t>1024201466310</t>
  </si>
  <si>
    <t>1024201472855</t>
  </si>
  <si>
    <t>1024201472228</t>
  </si>
  <si>
    <t>31.1</t>
  </si>
  <si>
    <t>1034217009750</t>
  </si>
  <si>
    <t>1024201468610</t>
  </si>
  <si>
    <t>1024201471128</t>
  </si>
  <si>
    <t>1024201473625</t>
  </si>
  <si>
    <t>1024201467146</t>
  </si>
  <si>
    <t>1034217005448</t>
  </si>
  <si>
    <t>36.1</t>
  </si>
  <si>
    <t>1034217000180</t>
  </si>
  <si>
    <t>1024201471425</t>
  </si>
  <si>
    <t>1024201475528</t>
  </si>
  <si>
    <t>1034217003292</t>
  </si>
  <si>
    <t>1024201472569</t>
  </si>
  <si>
    <t>1034217004436</t>
  </si>
  <si>
    <t>1024201472558</t>
  </si>
  <si>
    <t>1034217005558</t>
  </si>
  <si>
    <t>1024201473416</t>
  </si>
  <si>
    <t>1024201471689</t>
  </si>
  <si>
    <t>45.1</t>
  </si>
  <si>
    <t>1024201672791</t>
  </si>
  <si>
    <t>45.2</t>
  </si>
  <si>
    <t>1024201823062</t>
  </si>
  <si>
    <t>45.3</t>
  </si>
  <si>
    <t>1024201467047</t>
  </si>
  <si>
    <t>45.4</t>
  </si>
  <si>
    <t>1024201473240</t>
  </si>
  <si>
    <t>1034217010057</t>
  </si>
  <si>
    <t>1034217004458</t>
  </si>
  <si>
    <t>1034217013379</t>
  </si>
  <si>
    <t>1064217062392</t>
  </si>
  <si>
    <t>1024201752519</t>
  </si>
  <si>
    <t>Муниципальное бюджетное общеобразовательное учреждение "Средняя общеобразовательная школа №6"</t>
  </si>
  <si>
    <t>1024201752937</t>
  </si>
  <si>
    <t>Муниципальное бюджетное общеобразовательное учреждение "Средняя общеобразовательная школа №8"</t>
  </si>
  <si>
    <t>1024201752904</t>
  </si>
  <si>
    <t>Муниципальное бюджетное общеобразоваттельное учреждение  "Средняя общеобразовательная школа №9 имени В.К. Демидова"</t>
  </si>
  <si>
    <t>1024201755126</t>
  </si>
  <si>
    <t>1024201753245</t>
  </si>
  <si>
    <t>Муниципальное бюджетное общеобразовательное учреждение "Основная общеобразовательная школа № 23"</t>
  </si>
  <si>
    <t>1024201753190</t>
  </si>
  <si>
    <t>1024201752882</t>
  </si>
  <si>
    <t>1024201752948</t>
  </si>
  <si>
    <t>Муниципальное бюджетное общеобразовательное учреждение «Основная общеобразовательная школа № 43»</t>
  </si>
  <si>
    <t>1024201753289</t>
  </si>
  <si>
    <t>Муниципальное бюджетное общеобразовательное учреждение "Средняя общеобразовательная школа № 47"</t>
  </si>
  <si>
    <t>1024201755742</t>
  </si>
  <si>
    <t>57.1</t>
  </si>
  <si>
    <t>Муниципальное бюджетное общеобразовательное учреждение "Начальная общеобразовательная школа № 54" им. В.И. Сизикова</t>
  </si>
  <si>
    <t>1024201753102</t>
  </si>
  <si>
    <t>Муниципальное казенное общеобразовательное учреждение «Специальная школа-интернат № 66»</t>
  </si>
  <si>
    <t>1024201754983</t>
  </si>
  <si>
    <t>58.1</t>
  </si>
  <si>
    <t>Муниципальное казенное общеобразовательное учреждение «Специальная школа-интернат № 68»</t>
  </si>
  <si>
    <t>1024201821160</t>
  </si>
  <si>
    <t>1024201752893</t>
  </si>
  <si>
    <t>Муниципальное бюджетное общеобразовательное учреждение "Гимназия № 73"</t>
  </si>
  <si>
    <t>1024201757513</t>
  </si>
  <si>
    <t>Муниципальное казенное общеобразовательное учреждение "Специальная школа №80"</t>
  </si>
  <si>
    <t>1024201752926</t>
  </si>
  <si>
    <t>Муниципальное бюджетное общеобразовательное учреждение "Средняя общеобразовательная школа № 92"</t>
  </si>
  <si>
    <t>1024201753993</t>
  </si>
  <si>
    <t>Муниципальное бюджетное общеобразовательное учреждение "Основная общеобразовательная школа № 98"</t>
  </si>
  <si>
    <t>1024201752915</t>
  </si>
  <si>
    <t>1024201673650</t>
  </si>
  <si>
    <t>1024201673748</t>
  </si>
  <si>
    <t>1024201672923</t>
  </si>
  <si>
    <t>1024201673286</t>
  </si>
  <si>
    <t>1024201675178</t>
  </si>
  <si>
    <t>1024201673198</t>
  </si>
  <si>
    <t>1024201674441</t>
  </si>
  <si>
    <t>1024201673814</t>
  </si>
  <si>
    <t>1024201673605</t>
  </si>
  <si>
    <t>1024201671636</t>
  </si>
  <si>
    <t>1024201672989</t>
  </si>
  <si>
    <t>1024201672780</t>
  </si>
  <si>
    <t>муниципальное бюджетное общеобразовательное учреждение "Вечерняя (сменная) общеобразовательная школа №17"</t>
  </si>
  <si>
    <t>1024201676410</t>
  </si>
  <si>
    <t>Муниципальное казенное общеобразовательное учреждение "Детский дом-школа №95" "Дом детства"</t>
  </si>
  <si>
    <t>1024201672770</t>
  </si>
  <si>
    <t>76</t>
  </si>
  <si>
    <t>муниципальное казенное общеобразовательное учреждение "Санаторная школа-интернат №82"</t>
  </si>
  <si>
    <t>1024201673869</t>
  </si>
  <si>
    <t>77</t>
  </si>
  <si>
    <t>1024201673275</t>
  </si>
  <si>
    <t>78</t>
  </si>
  <si>
    <t>1024201673000</t>
  </si>
  <si>
    <t>79</t>
  </si>
  <si>
    <t>1024201823271</t>
  </si>
  <si>
    <t>1024201822655</t>
  </si>
  <si>
    <t>80</t>
  </si>
  <si>
    <t>1024201822886</t>
  </si>
  <si>
    <t>81</t>
  </si>
  <si>
    <t>1024201823480</t>
  </si>
  <si>
    <t>82</t>
  </si>
  <si>
    <t>1024201822480</t>
  </si>
  <si>
    <t>1024201822754</t>
  </si>
  <si>
    <t>83</t>
  </si>
  <si>
    <t>1024201823491</t>
  </si>
  <si>
    <t>84</t>
  </si>
  <si>
    <t>1024201825890</t>
  </si>
  <si>
    <t>83.1</t>
  </si>
  <si>
    <t>82.1</t>
  </si>
  <si>
    <t>79.1</t>
  </si>
  <si>
    <t>55.1</t>
  </si>
  <si>
    <t>Муниципальное бюджетное общеобразовательное учреждение "Атамановская средняя общеобразовательная школа"</t>
  </si>
  <si>
    <t>1024202127707</t>
  </si>
  <si>
    <t>муниципальное бюджетное общеобразовательное учреждение "Безруковская основная общеобразовательная школа"</t>
  </si>
  <si>
    <t>муниципальное бюджетное общеобразовательное учреждение "1-Бенжерепская средняя общеобразовательная школа"</t>
  </si>
  <si>
    <t>муниципальное бюджетное общеобразовательное учреждение"Еланская средняя общеобразовательная школа"</t>
  </si>
  <si>
    <t>Муниципальное бюджетное общеобразовательное учреждение "Загорская средняя общеобразовательная школа</t>
  </si>
  <si>
    <t>Муниципальное бюджетное общеобразовательное учреждение "Казанковская средняя общеобразовательная школа"</t>
  </si>
  <si>
    <t>Муниципальное бюджетное общеобразовательное учреждение "Загаднинская основная общеобразовательная школа"</t>
  </si>
  <si>
    <t>муниципальное бюджетное общеобразовательное учреждение "Костёнковская средняя общеобразовательная школа"</t>
  </si>
  <si>
    <t>муниципальное бюджетное общеобразовательное "Красулинская основная общеобразовательная школа"</t>
  </si>
  <si>
    <t>муниципальное бюджетное общеобразовательное " Кузедеевская средняя общеобразовательная школа"</t>
  </si>
  <si>
    <t>муниципальное бюджетное общеобразовательное "Куйбышевская основная общеобразовательная школа"</t>
  </si>
  <si>
    <t>Муниципальное бюджетное общеобразовательное учреждение "Куртуковская основная общеобразовательная школа имени В.П. Зорькина</t>
  </si>
  <si>
    <t>муниципальное автономное общеобразовательное учреждение "Металлурговская средняя общеобразовательная школа"</t>
  </si>
  <si>
    <t>Муниципальное бюджетное общеобразовательное учреждение "Сары-Чумышская основная общеобразовательная школа"</t>
  </si>
  <si>
    <t>муниципальное бюджетное общеобразовательное учреждение "Сосновская средняя общеобразовательная школа"</t>
  </si>
  <si>
    <t>муниципальное бюджетное общеобразовательное учреждение "Степновская средняя общеобразовательная школа"</t>
  </si>
  <si>
    <t>муниципальное бюджетное общеобразовательное учреждение "Тайлепская основная общеобразовательная школа"</t>
  </si>
  <si>
    <t>Муниципальное бюджетное общеобразовательное учреждение "Чистогорская средняя общеобразовательная школа"</t>
  </si>
  <si>
    <t>Муниципальное бюджетное общеобразовательное учреждение "Сидоровская средняя общеобразовательная школа"</t>
  </si>
  <si>
    <t>1024202129709</t>
  </si>
  <si>
    <t>Муниципальное бюджетное общеобразовательное учреждение «Осиноплесская средняя общеобразовательная школа»</t>
  </si>
  <si>
    <t>1024202130105</t>
  </si>
  <si>
    <t>1024202127223</t>
  </si>
  <si>
    <t>1024202128500</t>
  </si>
  <si>
    <t>1024202127718</t>
  </si>
  <si>
    <t>1024202127256</t>
  </si>
  <si>
    <t>1024202128510</t>
  </si>
  <si>
    <t>1024202129600</t>
  </si>
  <si>
    <t>1094238000757</t>
  </si>
  <si>
    <t>1084238000770</t>
  </si>
  <si>
    <t>1024202131315</t>
  </si>
  <si>
    <t>1024202127212</t>
  </si>
  <si>
    <t>1024202130908</t>
  </si>
  <si>
    <t>1024202127729</t>
  </si>
  <si>
    <t>1024202130545</t>
  </si>
  <si>
    <t>1024202131216</t>
  </si>
  <si>
    <t>1084238000780</t>
  </si>
  <si>
    <t>1024202127179</t>
  </si>
  <si>
    <t>1024202127443</t>
  </si>
  <si>
    <t>1024201857525</t>
  </si>
  <si>
    <t>1084222000708</t>
  </si>
  <si>
    <t>1024201857404</t>
  </si>
  <si>
    <t>1024201859263</t>
  </si>
  <si>
    <t>1024201857228</t>
  </si>
  <si>
    <t>1024201857833</t>
  </si>
  <si>
    <t>Муниципальное образовательное учреждение «Основная общеобразовательная школа №32»</t>
  </si>
  <si>
    <t>1024201859362</t>
  </si>
  <si>
    <t>муниципальное бюджетное общеобразовательное учреждение "Средняя общеобразовательная школа №31"</t>
  </si>
  <si>
    <t>1024201857448</t>
  </si>
  <si>
    <t>1084222000477</t>
  </si>
  <si>
    <t>1024201858647</t>
  </si>
  <si>
    <t>1024201857206</t>
  </si>
  <si>
    <t>1024201858482</t>
  </si>
  <si>
    <t>Муниципальное бюджетное общеобразорвательное учреждение "Основная общеобразовательная школа №13 им. В. Д. Кравченко"</t>
  </si>
  <si>
    <t>1024201857184</t>
  </si>
  <si>
    <t>Приложение к письму от 17.12.2018 № 819</t>
  </si>
  <si>
    <t>Управление образования Полысаевского городского округа</t>
  </si>
  <si>
    <t>Муниципальное бюджетное общеобразовательное учреждение "Средняя общеобразовательная школа № 14 с углубленным изучением отдельных предметов"</t>
  </si>
  <si>
    <t>1154212000623</t>
  </si>
  <si>
    <t>Муниципальное бюджетное общеобразовательное учреждение "Основная общеобразовательная школа № 17"</t>
  </si>
  <si>
    <t>1024201302730</t>
  </si>
  <si>
    <t>Муниципальное бюджетное общеобразовательное учреждение "Основная общеобразовательная школа № 32"</t>
  </si>
  <si>
    <t>1024201304764</t>
  </si>
  <si>
    <t>Муниципальное бюджетное общеобразовательное учреждение "Основная общеобразовательная школа № 35"</t>
  </si>
  <si>
    <t>1024201300793</t>
  </si>
  <si>
    <t>Муниципальное образовательное учреждение "Средняя общеобразовательная школа № 29"</t>
  </si>
  <si>
    <t>1024201305039</t>
  </si>
  <si>
    <t>Муниципальное бюджетное общеобразовательное учреждение "Средняя общеобразовательная школа №44 с углубленным изучением отдельных предметов"</t>
  </si>
  <si>
    <t>1154212000590</t>
  </si>
  <si>
    <t>Муниципальное бюджетное нетиповое общеобразовательное учреждение "Лицей города Полысаево"</t>
  </si>
  <si>
    <t>1024201305435</t>
  </si>
  <si>
    <t>Муниципальное казенное общеобразовательное учреждение "Средняя общеобразовательная школа-интернат №23"</t>
  </si>
  <si>
    <t>1024201302003</t>
  </si>
  <si>
    <t>Муниципальное (сменное) общеобоазовательное учреждение "Вечерняя (сменная) общеобразовательная школа имени Героя Социалистического труда Ю.П.Черепова"</t>
  </si>
  <si>
    <t>1024201302047</t>
  </si>
  <si>
    <t>муниципальное бюджетное общеобразовательное учреждение "Основная общеобразовательная школа № 1 имени Б.В. Волынова"</t>
  </si>
  <si>
    <t>1024201883067</t>
  </si>
  <si>
    <t>муниципальное бюджетное общеобразовательное учреждение "Средняя общеобразовательная школа № 2"</t>
  </si>
  <si>
    <t>1024201887423</t>
  </si>
  <si>
    <t>муниципальное образовательное учреждение "Вечерняя (сменная) средняя общеобразовательная школа №1"</t>
  </si>
  <si>
    <t>1034223001560</t>
  </si>
  <si>
    <t>муниципальное бюджетное общеобразовательное учреждение "Средняя общеобразовательная школа № 3"</t>
  </si>
  <si>
    <t>1024201886334</t>
  </si>
  <si>
    <t>муниципальное бюджетное образовательное учреждение "Средняя общеобразовательная школа № 5"</t>
  </si>
  <si>
    <t>1024201883420</t>
  </si>
  <si>
    <t>муниципальное бюджетное образовательное учреждение "Основная общеобразовательная школа № 4"</t>
  </si>
  <si>
    <t>1024201887258</t>
  </si>
  <si>
    <t>муниципальное бюджетное образовательное учреждение "Средняя общеобразовательная школа № 6"</t>
  </si>
  <si>
    <t>1034223001890</t>
  </si>
  <si>
    <t>муниципальное  образовательное учреждение "Вечерняя (Сменная) общеобразовательная школа № 4"</t>
  </si>
  <si>
    <t>1024201884497</t>
  </si>
  <si>
    <t>муниципальное бюджетное образовательное учреждение "Средняя общеобразовательная школа № 10"</t>
  </si>
  <si>
    <t>1034223000844</t>
  </si>
  <si>
    <t>муниципальное бюджетное образовательное учреждение "Средняя общеобразовательная школа № 42"</t>
  </si>
  <si>
    <t>1024201890063</t>
  </si>
  <si>
    <t>муниципальное бюджетное образовательное учреждение "Основная общеобразовательная школа № 9"</t>
  </si>
  <si>
    <t>1044223002361</t>
  </si>
  <si>
    <t>муниципальное бюджетное образовательное учреждение "Средняя общеобразовательная школа № 11"</t>
  </si>
  <si>
    <t>1024201889579</t>
  </si>
  <si>
    <t>Муниципальное бюджетное образовательное учреждение "Основная ощеобразовательная школа №12"</t>
  </si>
  <si>
    <t>1034223000998</t>
  </si>
  <si>
    <t>муниципальное бюджетное общеобразовательное учреждение "Средняя общеобразовательная школа № 14"</t>
  </si>
  <si>
    <t xml:space="preserve"> 1024201889084</t>
  </si>
  <si>
    <t>муниципальное образовательное учреждение «Средняя общеобразовательная школа № 7»</t>
  </si>
  <si>
    <t>1024201884486</t>
  </si>
  <si>
    <t>муниципальное бюджетное общеобразовательное учреждение "Средняя общеобразовательная школа № 15 имени В.Л. Гриневича"</t>
  </si>
  <si>
    <t>муниципальное бюджетное образовательное учреждение "Средняя общеобразовательная школа № 16"</t>
  </si>
  <si>
    <t>1024201889227</t>
  </si>
  <si>
    <t>муниципальное бюджетное образовательное учреждение "Основная общеобразовательная школа № 18"</t>
  </si>
  <si>
    <t>1024201885223</t>
  </si>
  <si>
    <t>муниципальное бюджетное образовательное учреждение "Средняя общеобразовательная школа № 25"</t>
  </si>
  <si>
    <t>1024201886224</t>
  </si>
  <si>
    <t>муниципальное бюджетное образовательное учреждение "Основнаяобщеобразовательная школа № 26 имени Григория Дрозда"</t>
  </si>
  <si>
    <t>1024201884387</t>
  </si>
  <si>
    <t>муниципальное бюджетное образовательное учреждение "Основная общеобразовательная школа № 65"</t>
  </si>
  <si>
    <t>1034223009457</t>
  </si>
  <si>
    <t>муниципальное бюджетное образовательное учреждение "Средняя общеобразовательная школа № 28"</t>
  </si>
  <si>
    <t>1024201884882</t>
  </si>
  <si>
    <t>муниципальное бюджетное образовательное учреждение "Основная общеобразовательная школа № 30"</t>
  </si>
  <si>
    <t>1024201884211</t>
  </si>
  <si>
    <t>муниципальное бюджетное образовательное учреждение "Основная общеобразовательная школа № 29"</t>
  </si>
  <si>
    <t>1024201885938</t>
  </si>
  <si>
    <t>муниципальное образовательное учреждение "Основная общеобразовательная школа № 46"</t>
  </si>
  <si>
    <t>1034223004023</t>
  </si>
  <si>
    <t>муниципальное автономное образовательное учреждение "Основная общеобразовательная школа № 31"</t>
  </si>
  <si>
    <t>1024201886730</t>
  </si>
  <si>
    <t>муниципальное бюджетное образовательное учреждение "Средняя общеобразовательная школа с углубленным изучением отдельных предметов № 32"</t>
  </si>
  <si>
    <t>1024201887687</t>
  </si>
  <si>
    <t>муниципальное бюджетное образовательное учреждение "Средняя общеобразовательная школа № 33"</t>
  </si>
  <si>
    <t>1024201888370</t>
  </si>
  <si>
    <t>муниципальное бюджетное образовательное учреждение "Средняя общеобразовательная школа № 35"</t>
  </si>
  <si>
    <t>1024201883870</t>
  </si>
  <si>
    <t>муниципальное образовательное учреждение "Школа-интернат №61 для детей-сирот и детей, оставшихся без попечения родителей"</t>
  </si>
  <si>
    <t>1024201886499</t>
  </si>
  <si>
    <t>муниципальное бюджетное образовательное учреждение "Основнгая общеобразовательная школа № 44"</t>
  </si>
  <si>
    <t>1024201884190</t>
  </si>
  <si>
    <t>20.1</t>
  </si>
  <si>
    <t>муниципальное бюджетное образовательное учреждение "Основная общеобразовательная школа № 13"</t>
  </si>
  <si>
    <t>1024201885542</t>
  </si>
  <si>
    <t>муниципальное бюджетное образовательное учреждение "Средняя общеобразовательная школа № 45"</t>
  </si>
  <si>
    <t>1044223008202</t>
  </si>
  <si>
    <t>21.1</t>
  </si>
  <si>
    <t>муниципальное бюджетное образовательное учреждение "Основная общеобразовательная школа № 17"</t>
  </si>
  <si>
    <t>1024201884475</t>
  </si>
  <si>
    <t>муниципальное бюджетное образовательное учреждение "Основная общеобразовательная школа № 50"</t>
  </si>
  <si>
    <t>муниципальное бюджетное общеобразовательное учреждение "Средняя общеобразовательная школа № 51"</t>
  </si>
  <si>
    <t>1024201885949</t>
  </si>
  <si>
    <t>муниципальное бюджетное образовательное учреждение "Средняя общеобразовательная школа № 54"</t>
  </si>
  <si>
    <t>1034223000855</t>
  </si>
  <si>
    <t>муниципальное бюджетное образовательное учреждение "Средняя общеобразовательная школа № 48"</t>
  </si>
  <si>
    <t>1024201884046</t>
  </si>
  <si>
    <t>муниципальное бюджетное образовательное учреждение "Лицей №57"</t>
  </si>
  <si>
    <t>1034223003968</t>
  </si>
  <si>
    <t>муниципальное бюджетное образовательное учреждение "Основная общеобразовательная школа № 59"</t>
  </si>
  <si>
    <t>1024201888006</t>
  </si>
  <si>
    <t>26.1</t>
  </si>
  <si>
    <t>муниципальное бюджетное образовательное учреждение "Основная общеобразовательная школа № 24"</t>
  </si>
  <si>
    <t>1024201884244</t>
  </si>
  <si>
    <t>муниципальное бюджетное образовательное учреждение "Средняя общеобразовательная школа № 62"</t>
  </si>
  <si>
    <t>1024201885597</t>
  </si>
  <si>
    <t>27.1</t>
  </si>
  <si>
    <t>муниципальное бюджетное образовательное учреждение "Основная общеобразовательная школа № 23"</t>
  </si>
  <si>
    <t>1024201885905</t>
  </si>
  <si>
    <t>муниципальное бюджетное общеобразовательное учреждение "Основная общеобразовательная школа № 63"</t>
  </si>
  <si>
    <t>1024201884420</t>
  </si>
  <si>
    <t>муниципальное бюджетное образовательное учреждение "Основная общеобразовательная школа № 66"</t>
  </si>
  <si>
    <t>1034223001262</t>
  </si>
  <si>
    <t>муниципальное бюджетное образовательное учреждение "Средняя общеобразовательная школа № 68"</t>
  </si>
  <si>
    <t>1024201885916</t>
  </si>
  <si>
    <t>муниципальное бюджетное общеобразовательное учреждение "Средняя общеобразовательная школа № 69"</t>
  </si>
  <si>
    <t>1024201885784</t>
  </si>
  <si>
    <t>муниципальное образовательное учреждение "Основная общеобразовательная школа № 27"</t>
  </si>
  <si>
    <t>1024201884640</t>
  </si>
  <si>
    <t>муниципальное бюджетное общеобразовательное учреждение "Основная общеобразовательная школа № 70"</t>
  </si>
  <si>
    <t>1024201889568</t>
  </si>
  <si>
    <t>муниципальное бюджетное образовательное учреждение "Средняя общеобразовательная школа № 71 имени В.А. Мелера"</t>
  </si>
  <si>
    <t>1034223006740</t>
  </si>
  <si>
    <t>33.1</t>
  </si>
  <si>
    <t>муниципальное бюджетное образовательное учреждение "Основная общеобразовательная школа № 36"</t>
  </si>
  <si>
    <t>1034223001120</t>
  </si>
  <si>
    <t>муниципальное бюджетное образовательное учреждение "Гимназия №72"</t>
  </si>
  <si>
    <t>1034223011052</t>
  </si>
  <si>
    <t>муниципальное казенное общеобразовательное учреждение "Основная общеобразовательная школа для учащихся с ограниченными возможностями здоровья № 2"</t>
  </si>
  <si>
    <t>1024201884596</t>
  </si>
  <si>
    <t>35.1</t>
  </si>
  <si>
    <t>муниципальное казенное общеобразовательное учреждение для детей-сирот и детей, оставшихся без попечения родителей (законных представителей)"Основная общеобразовательная школа-интернат № 1"</t>
  </si>
  <si>
    <t>1024201886818</t>
  </si>
  <si>
    <t xml:space="preserve">муниципальное казенное общеобразовательное учреждение "Основная общеобразовательная школа для детей с ограниченными возможностями зоровья №3" </t>
  </si>
  <si>
    <t>1034223003825</t>
  </si>
  <si>
    <t>муниципальное образовательное учреждение "Специальная (коррекционная) общеобразовательная школа-интернат №4 VIII вида"</t>
  </si>
  <si>
    <t>1034223003165</t>
  </si>
  <si>
    <t>Муниципальное казенное общеобразовательное учреждение «Основная общеобразовательная школа-интернат для учащихся, воспитанников с ограниченными возможностями здоровья № 32»</t>
  </si>
  <si>
    <t>1024201880548</t>
  </si>
  <si>
    <t>муниципальное казенное оздоровительное общеобразовательное учреждение санаторного типа для детей, нуждающихся в длительном лечении "Санаторная школа-интернат № 64"</t>
  </si>
  <si>
    <t>1024201882968</t>
  </si>
  <si>
    <t>Муниципальное бюджетное образовательное учреждение "Новосафоновская средняя общеобразовательное школа"</t>
  </si>
  <si>
    <t>1024201887775</t>
  </si>
  <si>
    <t>Муниципальное образовательное учреждение "Начальная общеобразовательная школа №58"</t>
  </si>
  <si>
    <t>1024201884585</t>
  </si>
  <si>
    <t>Муниципальное образовательное учреждение "Свободинская основная общеобразовательная школа"</t>
  </si>
  <si>
    <t>1024201889216</t>
  </si>
  <si>
    <t>Муниципальное бюджетное образовательное учреждение "Калачёвская средняя общеобразовательное школа"</t>
  </si>
  <si>
    <t>1024201889986</t>
  </si>
  <si>
    <t>Муниципальное образовательное учреждение "Индустринская основная общеобразовательная школа"</t>
  </si>
  <si>
    <t>1024201888083</t>
  </si>
  <si>
    <t>Муниципальное образовательное учреждение "Новорождественская основная общеобразовательная школа"</t>
  </si>
  <si>
    <t>1034223000900</t>
  </si>
  <si>
    <t>Муниципальное бюджетное образовательное учреждение "Терентьевская средняя общеобразовательное школа"</t>
  </si>
  <si>
    <t>1034223004364</t>
  </si>
  <si>
    <t>Муниципальное образовательное учреждение"Терентьевская  основная общеобразовательное школа"</t>
  </si>
  <si>
    <t>1024201888094</t>
  </si>
  <si>
    <t xml:space="preserve">Муниципальное бюджетное общеобразовательное учреждение "Карагайлинская основная общеобразовательная школа" </t>
  </si>
  <si>
    <t>1024201888215</t>
  </si>
  <si>
    <t>Муминипальное бюджетное общеобразовательное учреждение "Трудармейская средняя общеобразовательное школа"</t>
  </si>
  <si>
    <t>1034223001020</t>
  </si>
  <si>
    <t>Муминипальное бюджетное общеобразовательное учреждение "Прокопьевская средняя общеобразовательное школа"</t>
  </si>
  <si>
    <t>1024201890052</t>
  </si>
  <si>
    <t>Муниципальное казеное образовательное учреждение "Большекерлегешская основная общеобразовательная школа"</t>
  </si>
  <si>
    <t>1024201888985</t>
  </si>
  <si>
    <t>Муминипальное бюджетное общеобразовательное учреждение "Бурлаковская средняя общеобразовательное школа"</t>
  </si>
  <si>
    <t>1034223001416</t>
  </si>
  <si>
    <t>Муниципальное образовательное учреждение "Тихоновская начальная общеобразовательная школа"</t>
  </si>
  <si>
    <t>1024201889799</t>
  </si>
  <si>
    <t>Муниципальное бюджетное общеобразовательное учреждение" Октябрьская основная общеобразовательная школа"</t>
  </si>
  <si>
    <t>1024201889238</t>
  </si>
  <si>
    <t>Муниципальное бюджетное общеобразовательное учреждение  "Шарапская средняя общеобразовательное школа"</t>
  </si>
  <si>
    <t>Муниципальное образовательное учреждение "Первомайская основная общеобразовательная школа"</t>
  </si>
  <si>
    <t>1024201889250</t>
  </si>
  <si>
    <t>Муниципальное бюджетное общеобразовательное учреждение "Большеталдинская средняя общеобразовательное школа"</t>
  </si>
  <si>
    <t>1034223001042</t>
  </si>
  <si>
    <t>Муниципальное бюджетное общеобразовательное учреждение "Михайловская основная общеобразовательная школа"</t>
  </si>
  <si>
    <t>1024201889326</t>
  </si>
  <si>
    <t>Муниципальное бюджетное общеобразовательное учреждение  «Основная общеобразовательная школа поселка Школьный»</t>
  </si>
  <si>
    <t>1034223004309</t>
  </si>
  <si>
    <t>Муниципальное образовательное учреждение «Маяковская основная общеобразовательная школа»</t>
  </si>
  <si>
    <t>1034223001900</t>
  </si>
  <si>
    <t>Муниципальное бюджетное общеобразовательное учреждение "Кольчегизская основная общеобразовательная школа"</t>
  </si>
  <si>
    <t>1024201888810</t>
  </si>
  <si>
    <t>Муниципальное бюджетное общеобразовательное учреждение "Севская основная общеобразовательная школа"</t>
  </si>
  <si>
    <t>1024201888842</t>
  </si>
  <si>
    <t>Муниципальное образовательное учреждение  "Кутоновская основная общеобразовательная школа"</t>
  </si>
  <si>
    <t>1034223002340</t>
  </si>
  <si>
    <t>Муниципальное бюджетное общеобразовательное учреждение  "Яснополянская средняя общеобразовательная школа" им. Г. И. Лещенко</t>
  </si>
  <si>
    <t>1024201887764</t>
  </si>
  <si>
    <t>Муниципальное образовательное учреждение "Основная общеобразовательная школа п. Плодопитомник"</t>
  </si>
  <si>
    <t>1034223004375</t>
  </si>
  <si>
    <t>Муниципальное бюджетное общеобразовательное учреждение "Каменноключевская основная общеобразовательная школа"</t>
  </si>
  <si>
    <t>1034223001010</t>
  </si>
  <si>
    <t>Муниципальное бюджетное общеобразовательное учреждение  "Котинская основная общеобразовательная школа"</t>
  </si>
  <si>
    <t xml:space="preserve">1034223001372 </t>
  </si>
  <si>
    <t>Муниципальное образовательное учреждение"Соколовская средняя школа"</t>
  </si>
  <si>
    <t>1024202204070</t>
  </si>
  <si>
    <t>1024202203530</t>
  </si>
  <si>
    <t>1024202203519</t>
  </si>
  <si>
    <t>1024202203442</t>
  </si>
  <si>
    <t>1114212000187</t>
  </si>
  <si>
    <t>Муниципальное бюджетное общеобразовательное учреждение"Каменская средняя школа"</t>
  </si>
  <si>
    <t>1024202204520</t>
  </si>
  <si>
    <t>1024202203508</t>
  </si>
  <si>
    <t>Соревнованская основная школа</t>
  </si>
  <si>
    <t>1024202202970</t>
  </si>
  <si>
    <t>1024202204400</t>
  </si>
  <si>
    <t>Муниципальное общеобразовательное казенное учреждение "Падунская общеобразовательная школа-интернат психолого-педагогической поддержки"</t>
  </si>
  <si>
    <t>1024202203475</t>
  </si>
  <si>
    <t>1024202203915</t>
  </si>
  <si>
    <t>1024202202991</t>
  </si>
  <si>
    <t>1024202204003</t>
  </si>
  <si>
    <t>1024202204201</t>
  </si>
  <si>
    <t>1024202203321</t>
  </si>
  <si>
    <t>1024202203277</t>
  </si>
  <si>
    <t>Муниципальное бюджетное общеобразовательное учреждение "Калинкинская основная общеобразовательная школа"</t>
  </si>
  <si>
    <t>1104240000127</t>
  </si>
  <si>
    <t>1114212002420</t>
  </si>
  <si>
    <t>1024202203002</t>
  </si>
  <si>
    <t>1024202203520</t>
  </si>
  <si>
    <t>муниципальное бюджетное общеобразовательное учреждение "Плотниковская основная общеобразовательная школа"</t>
  </si>
  <si>
    <t>1024202203398</t>
  </si>
  <si>
    <t>1024202202980</t>
  </si>
  <si>
    <t>муниципальное бюджетное общеобразовательное учреждение «Пьяновская основная общеобразовательная школа»</t>
  </si>
  <si>
    <t>1024202203497</t>
  </si>
  <si>
    <t>Муниципальное бюджетное учреждение "Титовская основная общеобразовательная школа"</t>
  </si>
  <si>
    <t>1114212000660</t>
  </si>
  <si>
    <t>1024202292124</t>
  </si>
  <si>
    <t>1024202292223</t>
  </si>
  <si>
    <t>1024202292234</t>
  </si>
  <si>
    <t>1024202292267</t>
  </si>
  <si>
    <t>Муниципальное вечернее (сменное) общеобразовательное учреждение вечерняя (сменная) общеобразовательная школа №3</t>
  </si>
  <si>
    <t>1024202292212</t>
  </si>
  <si>
    <t>1024202292256</t>
  </si>
  <si>
    <t>1024202292102</t>
  </si>
  <si>
    <t>Муниципальное образовательное учреждение «Основная общеобразовательная школа №31» г. Тайга Кемеровской области</t>
  </si>
  <si>
    <t>1024202292113</t>
  </si>
  <si>
    <t>Муниципальное бюджетное дошкольное образовательное учреждение «Кузельский детский сад» Тайгинского городского округа</t>
  </si>
  <si>
    <t>1024202290903</t>
  </si>
  <si>
    <t>1024202292168</t>
  </si>
  <si>
    <t>Муниципальное бюджетное общеобразовательное учреждение "Основная общеобразовательная школа №1"</t>
  </si>
  <si>
    <t>1024201962388</t>
  </si>
  <si>
    <t>Муниципальное бюджетное общеобразовательное учреждение "Основная общеобразовательная школа №2"</t>
  </si>
  <si>
    <t>1024201962212</t>
  </si>
  <si>
    <t xml:space="preserve">Муниципальное казенное общеобразовательное учреждение для детей-сирот и детей, оставшихся без попечения родителей "Школа-интернат №3 для детей-сирот и детей, оставшихся без попечения родителей" </t>
  </si>
  <si>
    <t>1024201963499</t>
  </si>
  <si>
    <t>Муниципальное бюджетное общеобразовательное учреждение "Основная общеобразовательная школа №6"</t>
  </si>
  <si>
    <t>1024201963477</t>
  </si>
  <si>
    <t>1024201962399</t>
  </si>
  <si>
    <t>Муниципальное бюджетное общеобразовательное учреждение "Средняя общеобразовательная школа №9"</t>
  </si>
  <si>
    <t>1024201962872</t>
  </si>
  <si>
    <t>Муниципальное бюджетное общеобразовательное учреждение "Основная общеобразовательная школа №10"</t>
  </si>
  <si>
    <t>1024201961959</t>
  </si>
  <si>
    <t>1024201962510</t>
  </si>
  <si>
    <t>1024201963213</t>
  </si>
  <si>
    <t>Муниципальное бюджетное общеобразовательное учреждение "Основная общеобразовательная школа №13"</t>
  </si>
  <si>
    <t>1024201963466</t>
  </si>
  <si>
    <t>Муниципальное бюджетное общеобразовательное учреждение "Средняя общеобразовательная школа №15"</t>
  </si>
  <si>
    <t>1024201962487</t>
  </si>
  <si>
    <t>Муниципальное бюджетное общеобразовательное учреждение "Основная общеобразовательная школа №18"</t>
  </si>
  <si>
    <t>1024201962498</t>
  </si>
  <si>
    <t>1024201962718</t>
  </si>
  <si>
    <t>Муниципальное бюджетное общеобразовательное учреждение "Средняя общеобразовательная школа №20"</t>
  </si>
  <si>
    <t>1024201964115</t>
  </si>
  <si>
    <t>Муниципальное бюджетное общеобразовательное учреждение "Средняя общеобразовательная школа №24"</t>
  </si>
  <si>
    <t>1024201962674</t>
  </si>
  <si>
    <t>Муниципальное казенное общеобразовательное учреждение "Основная общеобразовательная школа №26"</t>
  </si>
  <si>
    <t>1024201963939</t>
  </si>
  <si>
    <t>Муниципальное казенное общеобразовательное учреждение "Начальная общеобразовательная школа №28"</t>
  </si>
  <si>
    <t>1024201961805</t>
  </si>
  <si>
    <t>Муниципальное казенное общеобразовательное учреждение "Средняя общеобразовательная школа №30"</t>
  </si>
  <si>
    <t>1024201962696</t>
  </si>
  <si>
    <t>Муниципальное казенное общеобразовательное учреждение "Основная общеобразовательная школа №64"</t>
  </si>
  <si>
    <t>1024201963235</t>
  </si>
  <si>
    <t>Муниципальное казенное общеобразовательное учреждение "Основная общеобразовательная школа №31"</t>
  </si>
  <si>
    <t>1024201962740</t>
  </si>
  <si>
    <t>Муниципальное казенное общеобразовательное учреждение "Основная общеобразовательная школа №36"</t>
  </si>
  <si>
    <t>1024201963334</t>
  </si>
  <si>
    <t>Муниципальное казенное общеобразовательное учреждение "Основная общеобразовательная школа №34"</t>
  </si>
  <si>
    <t>1024201963862</t>
  </si>
  <si>
    <t>Муниципальное казенное общеобразовательное учреждение "Основная общеобразовательная школа №37"</t>
  </si>
  <si>
    <t>1024201962620</t>
  </si>
  <si>
    <t>Муниципальное казенное общеобразовательное учреждение "Основная общеобразовательная школа №70"</t>
  </si>
  <si>
    <t>1024201962080</t>
  </si>
  <si>
    <t>Муниципальное казенное общеобразовательное учреждение "Основная общеобразовательная школа №95"</t>
  </si>
  <si>
    <t>1024201962476</t>
  </si>
  <si>
    <t>Муниципальное казенное общеобразовательное учреждение "Основная общеобразовательная школа №164"</t>
  </si>
  <si>
    <t>1024201963191</t>
  </si>
  <si>
    <t xml:space="preserve"> муниципальное автономное общеобразовательное учреждение Тисульская средняя общеобразовательная школа №1</t>
  </si>
  <si>
    <t>1024202238719</t>
  </si>
  <si>
    <t xml:space="preserve">муниципальное бюджетное общеобразовательное учреждение Серебряковская основная общеобразовательная школа </t>
  </si>
  <si>
    <t>1024202237730</t>
  </si>
  <si>
    <t>1024202238004</t>
  </si>
  <si>
    <t>1024202238675</t>
  </si>
  <si>
    <t>1024202238081</t>
  </si>
  <si>
    <t>1024202239951</t>
  </si>
  <si>
    <t>1.6</t>
  </si>
  <si>
    <t>1024202237707</t>
  </si>
  <si>
    <t>муниципальное бюджетное общеобразовательное учреждение Барандатская средняя общеобразовательная школа</t>
  </si>
  <si>
    <t>1024202238708</t>
  </si>
  <si>
    <t>1024202237718</t>
  </si>
  <si>
    <t>1024202238829</t>
  </si>
  <si>
    <t xml:space="preserve">муниципальное бюджетное общеобразовательное учреждение Белогорская средняя общеобразовательная школа </t>
  </si>
  <si>
    <t>1024202238763</t>
  </si>
  <si>
    <t xml:space="preserve">муниципальное бюджетное общеобразовательное учреждение Комсомольская средняя общеобразовательная школа </t>
  </si>
  <si>
    <t>1024202238059</t>
  </si>
  <si>
    <t>муниципальное бюджетное образовательное учреждение для детей дошкольного и младшего школьного возраста Берчикульская начальная школа - детский сад</t>
  </si>
  <si>
    <t>1024202238015</t>
  </si>
  <si>
    <t xml:space="preserve">муниципальное образовательное учреждение Комсомольская основная общеобразовательная школа №1 </t>
  </si>
  <si>
    <t>1024202238037</t>
  </si>
  <si>
    <t xml:space="preserve">муниципальное бюджетное образовательное учреждение для детей дошкольного и младшего школьного возраста Шахтинская начальная школа - детский сад </t>
  </si>
  <si>
    <t>1024202238070</t>
  </si>
  <si>
    <t>4.4</t>
  </si>
  <si>
    <t xml:space="preserve">Комсомольская восьмилетняя школа №2 </t>
  </si>
  <si>
    <t>1024202238774</t>
  </si>
  <si>
    <t xml:space="preserve">муниципальное бюджетное общеобразовательное учреждение Тамбарская основная общеобразовательная школа </t>
  </si>
  <si>
    <t>1024202237729</t>
  </si>
  <si>
    <t>муниципальное бюджетное общеобразовательное учреждение Урюпинская средняя общеобразовательная школа</t>
  </si>
  <si>
    <t>1024202239819</t>
  </si>
  <si>
    <t>муниципальное казенное общеобразовательное учреждение Старо-Берикульская основная общеобразовательная школ</t>
  </si>
  <si>
    <t>1024202237982</t>
  </si>
  <si>
    <t>1024202238653</t>
  </si>
  <si>
    <t xml:space="preserve"> Гороховская основная общеобразовательная школа </t>
  </si>
  <si>
    <t>1134213000404</t>
  </si>
  <si>
    <t>1024202238048</t>
  </si>
  <si>
    <t xml:space="preserve">муниципальное бюджетное общеобразовательное учреждение Куликовская основная общеобразовательная школа </t>
  </si>
  <si>
    <t>1024202237938</t>
  </si>
  <si>
    <t>1024202238060</t>
  </si>
  <si>
    <t>1024202238026</t>
  </si>
  <si>
    <t>1024202238818</t>
  </si>
  <si>
    <t>муниципальное казенное общеобразовательное учреждение Макаракская основная общеобразовательная школа</t>
  </si>
  <si>
    <t>1024202237949</t>
  </si>
  <si>
    <t xml:space="preserve"> 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Тисульская специальная (коррекционная) общеобразовательная школа-интернат VIII вида </t>
  </si>
  <si>
    <t>1024202238620</t>
  </si>
  <si>
    <t>Администрация Топкинского муниципального района</t>
  </si>
  <si>
    <t>муниципальное бюджетное общеобразовательное учреждение "Основная общеобразовательная школа № 4"</t>
  </si>
  <si>
    <t>1024201982463</t>
  </si>
  <si>
    <t>1024201982705</t>
  </si>
  <si>
    <t>1024201982122</t>
  </si>
  <si>
    <t>муниципальное бюджетное общеобразовательное учреждение "Мокроусовская основная общеобразовательная школа"</t>
  </si>
  <si>
    <t>1024201982221</t>
  </si>
  <si>
    <t>1024201982529</t>
  </si>
  <si>
    <t>1024201983002</t>
  </si>
  <si>
    <t>1024201982200</t>
  </si>
  <si>
    <t>1024201982485</t>
  </si>
  <si>
    <t xml:space="preserve">Хорошеборская общеобразовательная начальная школа </t>
  </si>
  <si>
    <t>1024201982210</t>
  </si>
  <si>
    <t>1034229000475</t>
  </si>
  <si>
    <t>1024201982870</t>
  </si>
  <si>
    <t>муниципальное образовательное учреждение "Пинигинская основная общеобразовательная школа"</t>
  </si>
  <si>
    <t>1024201979570</t>
  </si>
  <si>
    <t>1024201982496</t>
  </si>
  <si>
    <t>1034229000112</t>
  </si>
  <si>
    <t>1024201982518</t>
  </si>
  <si>
    <t>1024201979669</t>
  </si>
  <si>
    <t>1024201981110</t>
  </si>
  <si>
    <t>1024201982310</t>
  </si>
  <si>
    <t>1024201981605</t>
  </si>
  <si>
    <t>1024201981880</t>
  </si>
  <si>
    <t>1024201982727</t>
  </si>
  <si>
    <t>1034229000024</t>
  </si>
  <si>
    <t>Муниципальное бюджетное общеобразовательное учреждение "Трещинская основная общеобразовательная школа"</t>
  </si>
  <si>
    <t>1024201982309</t>
  </si>
  <si>
    <t>1024201982750</t>
  </si>
  <si>
    <t>1024201982133</t>
  </si>
  <si>
    <t xml:space="preserve">Муниципальное образовательное учреждение «Бархатовская основная общеобразовательная школа»  </t>
  </si>
  <si>
    <t>1034229000080</t>
  </si>
  <si>
    <t>1024201981088</t>
  </si>
  <si>
    <t>1024201982144</t>
  </si>
  <si>
    <t>1024202239874</t>
  </si>
  <si>
    <t>1024202237400</t>
  </si>
  <si>
    <t>1024202239060</t>
  </si>
  <si>
    <t>1024202237542</t>
  </si>
  <si>
    <t>1024202240039</t>
  </si>
  <si>
    <t>1024202237839</t>
  </si>
  <si>
    <t>1024202238092</t>
  </si>
  <si>
    <t>1024202238170</t>
  </si>
  <si>
    <t>1024202238334</t>
  </si>
  <si>
    <t>1024202238280</t>
  </si>
  <si>
    <t>1024202237850</t>
  </si>
  <si>
    <t>1024202237861</t>
  </si>
  <si>
    <t>1024202239049</t>
  </si>
  <si>
    <t>1024202240303</t>
  </si>
  <si>
    <t>1024202238983</t>
  </si>
  <si>
    <t>1024202237553</t>
  </si>
  <si>
    <t>1024202240182</t>
  </si>
  <si>
    <t>1024202238279</t>
  </si>
  <si>
    <t>1024202239258</t>
  </si>
  <si>
    <t>1024201367585</t>
  </si>
  <si>
    <t>1024201368179</t>
  </si>
  <si>
    <t>1024201368201</t>
  </si>
  <si>
    <t>1074213000322</t>
  </si>
  <si>
    <t>1024201368355</t>
  </si>
  <si>
    <t>1024201367695</t>
  </si>
  <si>
    <t>1024201368212</t>
  </si>
  <si>
    <t>1024201367904</t>
  </si>
  <si>
    <t>1024201367915</t>
  </si>
  <si>
    <t>1024201367420</t>
  </si>
  <si>
    <t>1024201367948</t>
  </si>
  <si>
    <t>1024201367596</t>
  </si>
  <si>
    <t>1024201368036</t>
  </si>
  <si>
    <t>1124213000482</t>
  </si>
  <si>
    <t>1024201367409</t>
  </si>
  <si>
    <t>муниципальное бюджетное общеобразовательное учреждение "Средняя общеобразовательная школа №1 города Юрги имени Героя Советского Союза А.П. Максименко"</t>
  </si>
  <si>
    <t>1024202005530</t>
  </si>
  <si>
    <t>муниципальное бюджетное общеобразовательное учреждение "Средняя общеобразовательная школа №2 города Юрги"</t>
  </si>
  <si>
    <t>1024202007268</t>
  </si>
  <si>
    <t>1024202005145</t>
  </si>
  <si>
    <t>Муниципальное образовательное учреждение «Основная общеобразовательная школа №7 г.Юрги»</t>
  </si>
  <si>
    <t>муниципальное бюджетное общеобразовательное учреждение "Основная общеобразовательная школа №3 г.Юрги"</t>
  </si>
  <si>
    <t>1024202007147</t>
  </si>
  <si>
    <t>1024202003341</t>
  </si>
  <si>
    <t>муниципальное автономное общеобразовательное учреждение "Гимназия города Юрги"</t>
  </si>
  <si>
    <t>1024202004265</t>
  </si>
  <si>
    <t>муниципальное бюджетное общеобразовательное учреждение "Начальная общеобразовательная школа №5"</t>
  </si>
  <si>
    <t>1024202004287</t>
  </si>
  <si>
    <t>Муниципальное бюджетное общеобразовательное учреждение "Средняя общеобразовательная школа №6 г. Юрги"</t>
  </si>
  <si>
    <t>1024202004276</t>
  </si>
  <si>
    <t>6.1.</t>
  </si>
  <si>
    <t>Муниципальное образовательное учреждение «Гуманитарная средняя (полная) общеобразовательная школа №12»</t>
  </si>
  <si>
    <t>1024202004375</t>
  </si>
  <si>
    <t>муниципальное бюджетное общеобразовательное учреждение "Средняя общеобразовательная школа №8 г. Юрги"</t>
  </si>
  <si>
    <t>1024202004408</t>
  </si>
  <si>
    <t>Муниципальное бюджетное общеобразовательное учреждение "Лицей города Юрги"</t>
  </si>
  <si>
    <t>1024202005486</t>
  </si>
  <si>
    <t>Муниципальное бюджетное общеобразовательное учреждение "Средняя общеобразовательная школа №10 г. Юрги"</t>
  </si>
  <si>
    <t>1024202004386</t>
  </si>
  <si>
    <t>муниципальное бюджетное общеобразовательное учреждение "Средняя общеобразовательная школа №14 имени К.С. Федоровского"</t>
  </si>
  <si>
    <t>1024202005618</t>
  </si>
  <si>
    <t>муниципальное бюджетное общеобразовательное учреждение "Основная общеобразовательная школа №15 г.Юрги"</t>
  </si>
  <si>
    <t>1024202007587</t>
  </si>
  <si>
    <t>муниципальное казенное общеобразовательное учреждение для детей с ограниченными возможностями здоровья "Школа-интернат" Юргинского городского округа</t>
  </si>
  <si>
    <t>1024202004750</t>
  </si>
  <si>
    <t>Муниципальное бюджетное общеобразовательное учреждение "Юргинская средняя общеобразовательная школа"</t>
  </si>
  <si>
    <t>1024202004221</t>
  </si>
  <si>
    <t>Муниципальное образовательное учреждение"Лебяжье-Асановская основная общеобразовательная школа"</t>
  </si>
  <si>
    <t>1024202007290</t>
  </si>
  <si>
    <t>Муниципальное бюджетное общеобразовательное учреждение "Искитимская средняя общеобразовательная школа"</t>
  </si>
  <si>
    <t>1024202003440</t>
  </si>
  <si>
    <t>муниципальное бюджетное общеобразовательное учреждение "Верх-Тайменская основная общеобразовательная школа"</t>
  </si>
  <si>
    <t>1024202005101</t>
  </si>
  <si>
    <t>муниципальное образовательное учреждение "Речная средняя общеобразовательная школа"</t>
  </si>
  <si>
    <t>1024202005497</t>
  </si>
  <si>
    <t>муниципальное бюджетное общеобразовательное учреждение "Проскоковская средняя общеобразовательная школа"</t>
  </si>
  <si>
    <t>1024202004089</t>
  </si>
  <si>
    <t>1024202003836</t>
  </si>
  <si>
    <t>муниципальное образовательное учреждение "Макуринская основная общеобразовательная школа"</t>
  </si>
  <si>
    <t>1024202007378</t>
  </si>
  <si>
    <t>Муниципальное казенное общеобразовательное учреждение"Зимниковская основная общеобразовательная школа"</t>
  </si>
  <si>
    <t>1024202003462</t>
  </si>
  <si>
    <t>муниципальное бюджетное вечернее (сменное) общеобразовательное учреждение "Юргинская районная вечерняя (сменная) общеобразовательная школа"</t>
  </si>
  <si>
    <t>1044230007348</t>
  </si>
  <si>
    <t>Муниципальное бюджетное общеобразовательное учреждение "Зеледевская  средняя общеобразовательная школа"</t>
  </si>
  <si>
    <t>1024202007191</t>
  </si>
  <si>
    <t>Муниципальное  образовательное учреждение "Варюхинская основная школа"</t>
  </si>
  <si>
    <t>1024202004397</t>
  </si>
  <si>
    <t>Муниципальное казенное общеобразовательное учреждение "Большеямская основная общеобразовательная школа имени Сергея Грезина"</t>
  </si>
  <si>
    <t>1024202004133</t>
  </si>
  <si>
    <t>Муниципальное бюджетное общеобразовательное учреждение "Арлюкская средняя общеобразовательная школа"</t>
  </si>
  <si>
    <t>1024202005630</t>
  </si>
  <si>
    <t>1024202002406</t>
  </si>
  <si>
    <t>муниципальное казённое общеобразовательное учреждение"Мальцевская основная общеобразовательная школа"</t>
  </si>
  <si>
    <t>1024202005112</t>
  </si>
  <si>
    <t>1024202004419</t>
  </si>
  <si>
    <t>Муниципальное образовательное учреждение "Елгинская основная общеобразовательная школа"</t>
  </si>
  <si>
    <t>Муниципальное бюджетное общеобразовательное учреждение "Новоромановская основная общеобразовательная школа"</t>
  </si>
  <si>
    <t>1024202002747</t>
  </si>
  <si>
    <t>Муниципальное бюджетное общеобразовательное учреждение "Попереченская основная общеобразовательная школа"</t>
  </si>
  <si>
    <t>1024202005057</t>
  </si>
  <si>
    <t>Муниципальное бюджетное общеобразовательное учреждение "Тальская средняя общеобразовательная школа"</t>
  </si>
  <si>
    <t>1024202004430</t>
  </si>
  <si>
    <t>Муниципальное образовательное учреждение "Пятковская основная общеобразовательная школа"</t>
  </si>
  <si>
    <t>1024202005563</t>
  </si>
  <si>
    <t>Муниципальное казенное общеобразовательное учреждение "Белянинская основная общеобразовательная школа"</t>
  </si>
  <si>
    <t>1024202007312</t>
  </si>
  <si>
    <t>Муниципальное бюджетное общеобразовательное учреждение «Яйская средняя общеобразовательная школа №2»</t>
  </si>
  <si>
    <t>1024202275140</t>
  </si>
  <si>
    <t>1024202275790</t>
  </si>
  <si>
    <t>Муниципальное бюджетное общеобразовательное учреждение «Яйская вечерняя (сменная) общеобразовательная школа»</t>
  </si>
  <si>
    <t>1024202275547</t>
  </si>
  <si>
    <t>муниципальное бюджетное общеобразовтельное учреждение "Яйская основная общеобразовательная школа №3"</t>
  </si>
  <si>
    <t>1024202276031</t>
  </si>
  <si>
    <t>Муниципальное казенное общеобразовательное учреждение "Кайлинская средняя общеобразовательная школа имени Героя Советского Союза В.Д.Жихарева"</t>
  </si>
  <si>
    <t>1024202276878</t>
  </si>
  <si>
    <t>1024202274843</t>
  </si>
  <si>
    <t>Муниципальное казенное общеобразовательное учреждение "Анжерская средняя общеобразовательная школа"</t>
  </si>
  <si>
    <t>1024202276042</t>
  </si>
  <si>
    <t>Муниципальное  общеобразовательное учреждение "Щербиновская основная общеобразовательная школа"</t>
  </si>
  <si>
    <t>1024202274854</t>
  </si>
  <si>
    <t>Муниципальное казённое общеобразовательное учреждение "Туратская основная общеобразовательная школа"</t>
  </si>
  <si>
    <t>1024202276009</t>
  </si>
  <si>
    <t>1024202275536</t>
  </si>
  <si>
    <t>Муниципальное казенное общеобразовательное учреждение "Ишимская основная общеобразовательная школа"</t>
  </si>
  <si>
    <t>Муниципальное бюджетное общеобразовательное учреждение "Судженская основная общеобразовательная школа №36"</t>
  </si>
  <si>
    <t>Муниципальное казенное общеобразовательное учреждение "Бекетская основная общеобразовательная школа"</t>
  </si>
  <si>
    <t>1024202274887</t>
  </si>
  <si>
    <t>муниципальное казённое общеобразовательное учреждение "Вознесенская основная общеобразовательная школа"</t>
  </si>
  <si>
    <t>1024202274909</t>
  </si>
  <si>
    <t>1024202274910</t>
  </si>
  <si>
    <t>Муниципальное казённое общеобразовательное учреждение «Улановская основная общеобразовательная школа»</t>
  </si>
  <si>
    <t>1024202274634</t>
  </si>
  <si>
    <t>Муниципальное бюджетное общеобразовательное учреждение «Новониколаевская основная общеобразовательная школа»</t>
  </si>
  <si>
    <t>1024202274645</t>
  </si>
  <si>
    <t>Муниципальное казенное общеобразовательное учреждение «Яйская общеобразовательная школа – интернат психолого-педагогической поддержки»</t>
  </si>
  <si>
    <t>1024202275130</t>
  </si>
  <si>
    <t>Муниципальное бюджетное   общеобразовательное  учреждение «Марьевская  основная  общеобразовательная  школа им. В.Д. Федорова»</t>
  </si>
  <si>
    <t>1024202274502</t>
  </si>
  <si>
    <t xml:space="preserve">Муниципальное общеобразовательное  учреждение «Сергеевская основная  общеобразовательная  школа» </t>
  </si>
  <si>
    <t>1024202275910</t>
  </si>
  <si>
    <t>муниципальное бюджетное общеобразовательное учреждение средняя общеобразовательная школа №1 Яшкинского муниципального района</t>
  </si>
  <si>
    <t>1024202290925</t>
  </si>
  <si>
    <t>муниципальное бюджетное общеобразовательное учреждение "Средняя общеобразоательная шола № 2 Яшкинского муниципального района"</t>
  </si>
  <si>
    <t>1024202291838</t>
  </si>
  <si>
    <t>муниципальное бюджетное общеобразовательное учреждение основная общеобразовательная школа  № 4 Яшкинского муниципального района</t>
  </si>
  <si>
    <t>муниципальное бюджетное общеобразовательное учреждение средняя общеобразовательная школа  № 5 Яшкинского муниципального района</t>
  </si>
  <si>
    <t>1024202290573</t>
  </si>
  <si>
    <t>муниципальное бюджетное общеобразовательное учреждение"Акациевская средняя общеобразовательная школа Яшкинского муниципального района"</t>
  </si>
  <si>
    <t>1024202291816</t>
  </si>
  <si>
    <t>1024202291695</t>
  </si>
  <si>
    <t>муниципальное бюджетное общеобразовательное учреждение "Шахтерская основная общеобразовательная школа Яшкинского муниципального района"</t>
  </si>
  <si>
    <t>1024202291684</t>
  </si>
  <si>
    <t>муниципальное бюджетное общеобразовательное учреждение "Красносельская основная общеобразовательная школа Яшкинского муниципального района"</t>
  </si>
  <si>
    <t>1024202291211</t>
  </si>
  <si>
    <t>муниципальное бюджетное общеобразовательное учреждение "Литвиновская средняя общеобразовательная школа Яшкинского муниципального района"</t>
  </si>
  <si>
    <t>1024202291728</t>
  </si>
  <si>
    <t>муниципальное бюджетное общеобразовательное учреждение "Саломатовская основная общеобразовательная школа Яшкинского муниципального района"</t>
  </si>
  <si>
    <t>1024202291222</t>
  </si>
  <si>
    <t>муниципальное бюджетное общеобразовательное учреждение "Колмогоровская средняя общеобразовательная школа Яшкинского муниципального района"</t>
  </si>
  <si>
    <t>1024202291882</t>
  </si>
  <si>
    <t>муниципальное бюджетное общеобразовательное учреждение "Пашковская средняя общеобразовательная школа Яшкинского муниципального района"</t>
  </si>
  <si>
    <t>1024202291772</t>
  </si>
  <si>
    <t>муниципальное бюджетное общеобразовательное учреждение "Ленинская основная общеобразовательная школа Яшкинского муниципального района"</t>
  </si>
  <si>
    <t>1024202291893</t>
  </si>
  <si>
    <t>Юрт-Константиновская муниципальная основная общеобразовательная школа</t>
  </si>
  <si>
    <t>1024202291871</t>
  </si>
  <si>
    <t>муниципальное бюджетное общеобразовательное учреждение "Поломошинская средняя общеобразовательная школа Яшкинского муниципального района"</t>
  </si>
  <si>
    <t>1024202291740</t>
  </si>
  <si>
    <t>муниципальное бюджетное общеобразовательное учреждение "Таловская средняя общеобразовательная школа Яшкинского муниципального района"</t>
  </si>
  <si>
    <t>1024202291860</t>
  </si>
  <si>
    <t>1024202290750</t>
  </si>
  <si>
    <t>Муниципальное бюджетное общеобразовательное учреждение "Ботьевская основная общеобразовательная школа Яшкинского муниципального района</t>
  </si>
  <si>
    <t>1024202291761</t>
  </si>
  <si>
    <t>Муниципальное оразовательное учреждение "Дубровская основная общеобразовательная школа "</t>
  </si>
  <si>
    <t>1024202291827</t>
  </si>
  <si>
    <t>муниципальное казенное общеобразовательное учреждение "Тутальская школа-интернат для обучающихся, воспитанников с ограниченными возможностями здоровья"</t>
  </si>
  <si>
    <t>1024202291739</t>
  </si>
  <si>
    <t>Наименование ОИВ</t>
  </si>
  <si>
    <t>Вид образования</t>
  </si>
  <si>
    <t>Департамент молодежной политики и спорта Кемеровской области</t>
  </si>
  <si>
    <t>Общее</t>
  </si>
  <si>
    <t>Количество документов, выданных непосредственно ОИВ</t>
  </si>
  <si>
    <t>Среднее профессиональное</t>
  </si>
  <si>
    <t>Государственное профессиональное образовательное учреждение "Ленинск-Кузнецкое училище олимпийского резерва"</t>
  </si>
  <si>
    <t>1024201303807</t>
  </si>
  <si>
    <t>Государственное профессиональное образовательное учреждение "Новокузнецкое училище (техникум) олимпийского резерва"</t>
  </si>
  <si>
    <t>1034217003952</t>
  </si>
  <si>
    <t>Государственное бюджетное профессиональное образовательное учреждение Прокопьевский техникум физической культуры</t>
  </si>
  <si>
    <t>1024201882429</t>
  </si>
  <si>
    <t>Государственное бюджетное профессиональное образовательное учреждение «Кемеровский областной медицинский колледж»</t>
  </si>
  <si>
    <t>1034205020850</t>
  </si>
  <si>
    <t>Государственное образовательное учреждение среднего профессионального образования "Анжеро-Судженский медицинский колледж"</t>
  </si>
  <si>
    <t>1024200509365</t>
  </si>
  <si>
    <t>Государственное образовательное учреждение среднего профессионального образования "Беловский медицинский колледж"</t>
  </si>
  <si>
    <t>1024200546919</t>
  </si>
  <si>
    <t>Государственное образовательное учреждение среднего профессионального образования "Ленинск-Кузнецкий медицинский колледж"</t>
  </si>
  <si>
    <t>Государственное образовательное учреждение среднего профессионального образования "Новокузнецкий медицинский колледж"</t>
  </si>
  <si>
    <t>1034217010035</t>
  </si>
  <si>
    <t>Государственное образовательное учреждение среднего профессионального образования "Прокопьевский медицинский колледж"</t>
  </si>
  <si>
    <t>1024201887434</t>
  </si>
  <si>
    <t>Департамент образования и науки Кемеровской области</t>
  </si>
  <si>
    <t>Государственное профессиональное образовательное учреждение "Профессиональный колледж г. Новокузнецка"</t>
  </si>
  <si>
    <t>1024201821269</t>
  </si>
  <si>
    <t>Государственное образовательное учреждение начального профессионального образования Профессиональное училище № 52</t>
  </si>
  <si>
    <t>1024201824074</t>
  </si>
  <si>
    <t>Государственное профессиональное образовательное учреждение "Анжеро-Судженский педагогический колледж"</t>
  </si>
  <si>
    <t>1024200508936</t>
  </si>
  <si>
    <t>Государственное профессиональное образовательное учреждение "Березовский политехнический техникум"</t>
  </si>
  <si>
    <t>1024200648130</t>
  </si>
  <si>
    <t>Государственное образовательное учреждение начального профессионального образования Профессиональное училище №4</t>
  </si>
  <si>
    <t>1024200646755</t>
  </si>
  <si>
    <t>1024200547469</t>
  </si>
  <si>
    <t xml:space="preserve">Государственное образовательное учреждение начального профессионального образования профессиональное училище № 31 </t>
  </si>
  <si>
    <t>1024200662672</t>
  </si>
  <si>
    <t xml:space="preserve">Государственное образовательное учреждение начального профессионального образования профессиональное училище № 15 </t>
  </si>
  <si>
    <t>1024200550428</t>
  </si>
  <si>
    <t>1024200713668</t>
  </si>
  <si>
    <t>1034205009420</t>
  </si>
  <si>
    <t>Государственное профессиональное образовательное учреждение "Губернаторский техникум народных промыслов"</t>
  </si>
  <si>
    <t>1024200696266</t>
  </si>
  <si>
    <t>Государственное образовательное учреждение начального профессионального образования Профессиональное училище №68</t>
  </si>
  <si>
    <t>1034205004415</t>
  </si>
  <si>
    <t>1124223002397</t>
  </si>
  <si>
    <t>Государственное образовательное учреждение начального профессионального образования профессиональное училище № 47 им. Е.Жилина</t>
  </si>
  <si>
    <t>1024201257772</t>
  </si>
  <si>
    <t xml:space="preserve">Государственное образовательное учреждение начального профессионального образования профессиональное  
           училище № 71
</t>
  </si>
  <si>
    <t>1024201255605</t>
  </si>
  <si>
    <t>1024200687598</t>
  </si>
  <si>
    <t>1034205025260</t>
  </si>
  <si>
    <t>1024201259455</t>
  </si>
  <si>
    <t>Государственное профессиональное образовательное учреждение "Кемеровский профессионально-технический техникум"</t>
  </si>
  <si>
    <t>1034205013182</t>
  </si>
  <si>
    <t>Государственное казенное профессиональное образовательное учреждение Ленинск-Кузнецкий горнотехнический техникум</t>
  </si>
  <si>
    <t>1034212001075</t>
  </si>
  <si>
    <t>Государственное бюджетное образовательное учреждение начального профессионального образования профессиональное училище № 38</t>
  </si>
  <si>
    <t>1024201304126</t>
  </si>
  <si>
    <t>Государственное профессиональное образовательное учреждение "Ленинск-Кузнецкий политехнический техникум"</t>
  </si>
  <si>
    <t>1024201305072</t>
  </si>
  <si>
    <t>Государственное бюджетное образовательное учреждение среднего профессионального образования  "Ленинск-Кузнецкий технологический техникум"</t>
  </si>
  <si>
    <t>1024201307679</t>
  </si>
  <si>
    <t>Государственное казенное профессиональное образовательное учреждение "Новокузнецкий горнотранспортный колледж"</t>
  </si>
  <si>
    <t>1124214000680</t>
  </si>
  <si>
    <t>1034217008242</t>
  </si>
  <si>
    <t>1034217010552</t>
  </si>
  <si>
    <t>Государственное профессиональное образовательное учреждение Новокузнецкий строительный техникум</t>
  </si>
  <si>
    <t>Федеральное государственное образовательное учреждение среднего профкессионального образования Новокузнецкий монтажный техникум</t>
  </si>
  <si>
    <t>1024201473636</t>
  </si>
  <si>
    <t>1024201760032</t>
  </si>
  <si>
    <t>Государственное образовательное учреждение начального профессионального образования Профессиональное училище № 58 г. Новокузнецка</t>
  </si>
  <si>
    <t>1024201759042</t>
  </si>
  <si>
    <t>1024201475836</t>
  </si>
  <si>
    <t xml:space="preserve"> Государственное профессиональное образовательное учреждение  «Новокузнецкий траснпортно-техологический техникум»</t>
  </si>
  <si>
    <t>1034217010937</t>
  </si>
  <si>
    <t>1024201858450</t>
  </si>
  <si>
    <t>Государственное профессиональное образовательное учреждение "Прокопьевский аграрный колледж"</t>
  </si>
  <si>
    <t>1024201887742</t>
  </si>
  <si>
    <t>1024201306656</t>
  </si>
  <si>
    <t>Государственное профессиональное образовательное учреждение "Прокопьевский электромашиностроительный техникум"</t>
  </si>
  <si>
    <t>1034223002692</t>
  </si>
  <si>
    <t>Государственное бюджетное образовательное учреждение среднего профессионального образования "Прокопьевский политехнический техникум"</t>
  </si>
  <si>
    <t>1024201889601</t>
  </si>
  <si>
    <t>Государственное профессиональное образовательное учреждение Тяжинский агропромышленный техникум</t>
  </si>
  <si>
    <t>1024202238554</t>
  </si>
  <si>
    <t>1024201962861</t>
  </si>
  <si>
    <t>23.1</t>
  </si>
  <si>
    <t>1024201962091</t>
  </si>
  <si>
    <t>23.2</t>
  </si>
  <si>
    <t>Муниципальное вечернее (сменное) общеобразовательное учреждение "Центр образования № 1"</t>
  </si>
  <si>
    <t>1024201962960</t>
  </si>
  <si>
    <t>Государственное профессиональное образовательной учреждение "Юргинский технологический колледж"</t>
  </si>
  <si>
    <t>1024202001339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</si>
  <si>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</si>
  <si>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1024202001955</t>
  </si>
  <si>
    <t>25.1</t>
  </si>
  <si>
    <t>Государственное образовательное учреждение среднего профессионального оразования Юргинский многопрофильный техникум</t>
  </si>
  <si>
    <t>1024202001230</t>
  </si>
  <si>
    <t>25.2</t>
  </si>
  <si>
    <t>Государственное образовательное учреждение начального профессионального образования Профессиональное училище № 59 им. Асанова И.В.</t>
  </si>
  <si>
    <t>1024202006091</t>
  </si>
  <si>
    <t>Государственное профессиональное образовательное учреждение г.Новокузнецка</t>
  </si>
  <si>
    <t>1024201671460</t>
  </si>
  <si>
    <t>Государственное профессиональное образовательное кчреждение "Мариинский педагогический колледж имени императрицы Марии Александровны"</t>
  </si>
  <si>
    <t>1024201367387</t>
  </si>
  <si>
    <t xml:space="preserve">Государственное профессональное образовательное учреждение "Беловский техникум технологий и сферы услуг" </t>
  </si>
  <si>
    <t>1024200548767</t>
  </si>
  <si>
    <t>Государственное профессиональное образовательное учреждение "Беловский политехнический техникум"</t>
  </si>
  <si>
    <t xml:space="preserve">1024200551484               </t>
  </si>
  <si>
    <t>30.1</t>
  </si>
  <si>
    <t>Государственное  образовательное учреждение начального профессионального образования Профессиональное училище №22</t>
  </si>
  <si>
    <t>1024200547931</t>
  </si>
  <si>
    <t>1024200715802</t>
  </si>
  <si>
    <t>Государственное образовательное учреждение начального профессионального образования Профессиональное училище № 69</t>
  </si>
  <si>
    <t>1024200719201</t>
  </si>
  <si>
    <t>Государственное профессиональное образовательное учреждение "Калтанский многопрофильный техникум"</t>
  </si>
  <si>
    <t>1024201859175</t>
  </si>
  <si>
    <t>Государственное профессиональное образовательное учреждение "Беловский педагогический колледж"</t>
  </si>
  <si>
    <t>1164205068389</t>
  </si>
  <si>
    <t xml:space="preserve">Государственное профессиональное образовательное учреждение "Прокопьевский строительный техникум" </t>
  </si>
  <si>
    <t>1034223001230</t>
  </si>
  <si>
    <t>Государственное образовательное учреждение начального профессионального образования профессиональное училище №40</t>
  </si>
  <si>
    <t>1024201888050</t>
  </si>
  <si>
    <t>35.2</t>
  </si>
  <si>
    <t>Государственное образовательное учреждение начального профессионального образования профессиональное училище №9</t>
  </si>
  <si>
    <t>Государственное профессиональное образовательное учреждение "Топкинский технический техникум"</t>
  </si>
  <si>
    <t>1034229000190</t>
  </si>
  <si>
    <t>Государственное образовательное учреждение начального профессионального образования Профессиональное училище №53</t>
  </si>
  <si>
    <t>1024201982639</t>
  </si>
  <si>
    <t>Государственное образовательное учреждение начального профессионального профессионального образования Профессиональное училище №82 с. Тарасово</t>
  </si>
  <si>
    <t>1024202202903</t>
  </si>
  <si>
    <t>Государственное профессиональное образовательное учреждение "Кемеровский коммунально-строительный техникум" имени В.И.Заузелкова</t>
  </si>
  <si>
    <t>Государственное профессиональное образовательное учреждение  "Новокузнецкий торгово-экономический техникум"</t>
  </si>
  <si>
    <t>1024201759724</t>
  </si>
  <si>
    <t xml:space="preserve">Государственное образовательное учреждение начального профессионального образования профессиональное училище № 87 г. Новокузнецка </t>
  </si>
  <si>
    <t>1024201477190</t>
  </si>
  <si>
    <t>государственное казенное профессиональное образовательное учреждение Прокопьевский горнотехнический техникум им. В.П. Романова</t>
  </si>
  <si>
    <t>1024201882055</t>
  </si>
  <si>
    <t>1024201428987</t>
  </si>
  <si>
    <t>Государственное автономное профессиональное учреждение "Юргинский техникум агротехнологий и сервиса"</t>
  </si>
  <si>
    <t>1024202001328</t>
  </si>
  <si>
    <t>государственное профессиональное образовательное учреждение "Новокузнецкий техникум пищевой промышленности"</t>
  </si>
  <si>
    <t>1024201676400</t>
  </si>
  <si>
    <t>1024200689611</t>
  </si>
  <si>
    <t>43.1</t>
  </si>
  <si>
    <t>1034205012918</t>
  </si>
  <si>
    <t>Государственное профессиональное образовательное  учреждение "Анжеро-Судженский горный техникум"</t>
  </si>
  <si>
    <t>1024200509552</t>
  </si>
  <si>
    <t>44.1</t>
  </si>
  <si>
    <t>Государственное образовательное учреждение начального профессионального образования профессиональное училище №42</t>
  </si>
  <si>
    <t>1024200511224</t>
  </si>
  <si>
    <t>1024201258245</t>
  </si>
  <si>
    <t>Государственное образовательное учреждение начального профессионального образования профессиональное училище № 27</t>
  </si>
  <si>
    <t>1024201258366</t>
  </si>
  <si>
    <t>Государственное профессиональное образовательное учржедение "Анжеро-Судженский политехнический колледж"</t>
  </si>
  <si>
    <t>1024200509541</t>
  </si>
  <si>
    <t>Государственное образовательное учреждение начального профессионального образования профессиональное училище №43</t>
  </si>
  <si>
    <t>1024200510927</t>
  </si>
  <si>
    <t>Государственное образовательное учреждение начального профессионального образования профессиональное училище №64</t>
  </si>
  <si>
    <t>1024200510905</t>
  </si>
  <si>
    <t xml:space="preserve">Государственное профессиональное образоватленое учреждение "Кузнецкий техникум сервиса и дизайна" им. Волкова В.А. </t>
  </si>
  <si>
    <t>1024201760175</t>
  </si>
  <si>
    <t>Государственное образовательное учреждение среднего профессионального образования "Новокузнецкий экономико-отраслевой колледж"</t>
  </si>
  <si>
    <t>1024201759812</t>
  </si>
  <si>
    <t>Государственное профессиональное образовательное учреждение "Кузнецкий индустриальный техникум"</t>
  </si>
  <si>
    <t>1024201676542</t>
  </si>
  <si>
    <t>1024201677587</t>
  </si>
  <si>
    <t>48.2</t>
  </si>
  <si>
    <t>Государственное образовательное учреждение начального профессионального образования Профессиональное училище № 33</t>
  </si>
  <si>
    <t>1024201674980</t>
  </si>
  <si>
    <t>Государственное образовательное учреждение начального профессионального образования Профессиональное училище № 50 г. Новокузнецка</t>
  </si>
  <si>
    <t>1024201823447</t>
  </si>
  <si>
    <t>Государственное профессиональное образовательное учреждение "Мариинский политехнический техникум"</t>
  </si>
  <si>
    <t>1024201365132</t>
  </si>
  <si>
    <t>49.1</t>
  </si>
  <si>
    <t>Государственное образовательное учреждение начального  профессионального образования "Профессиональное училище № 83"</t>
  </si>
  <si>
    <t>1024201368124</t>
  </si>
  <si>
    <t>49.2</t>
  </si>
  <si>
    <t>Государственное образовательное учреждение среднего  профессионального образования "Мариинский лесотехнический техникум"</t>
  </si>
  <si>
    <t>1024201368663</t>
  </si>
  <si>
    <t>Государственное автономное профессиональное образовательное учреждение"Кузбасский техникум архитектуры, геодезии и строительства"</t>
  </si>
  <si>
    <t>1054205251385</t>
  </si>
  <si>
    <t>1024200707684</t>
  </si>
  <si>
    <t>1024200715461</t>
  </si>
  <si>
    <t>1034205010938</t>
  </si>
  <si>
    <t>Государственное профессиональное учреждение "Прокопьевский транспортный техникум"</t>
  </si>
  <si>
    <t>1034223003231</t>
  </si>
  <si>
    <t>государственое профессиональное образовательное учреждение Кузнецкий металлургический техникум</t>
  </si>
  <si>
    <t>1024201473658</t>
  </si>
  <si>
    <t>52.1</t>
  </si>
  <si>
    <t>государственное образовательное учреждение начального профессионального образования профессиональное училище № 11 имени В.И. Мызо</t>
  </si>
  <si>
    <t>1024201468653</t>
  </si>
  <si>
    <t>1024201858702</t>
  </si>
  <si>
    <t>1024201859890</t>
  </si>
  <si>
    <t>Государственное профессиональное образовательное учреждение «Прокопьевский промышленно-экономический техникум»</t>
  </si>
  <si>
    <t>1024201883750</t>
  </si>
  <si>
    <t>54.1</t>
  </si>
  <si>
    <t>Государственное образовательное учреждение начального профессионального образования профессиональное училище № 32</t>
  </si>
  <si>
    <t>1024201887632</t>
  </si>
  <si>
    <t>54.2</t>
  </si>
  <si>
    <t>Государственное образовательное учреждение начального профессионального образования профессиональное училище № 2</t>
  </si>
  <si>
    <t>1024201884519</t>
  </si>
  <si>
    <t>Государственное образовательное учреждение Профессиональное училище № 56</t>
  </si>
  <si>
    <t>1024201889480</t>
  </si>
  <si>
    <t>Государственное образовательное учреждение начального профессионального образования профессиональное училище № 84</t>
  </si>
  <si>
    <t>1024201887225</t>
  </si>
  <si>
    <t>Государственное профессиональное образовательное учреждение "Сибирский политехнический техникум"</t>
  </si>
  <si>
    <t>1034205010729</t>
  </si>
  <si>
    <t>Государственное образовательное учреждение среднего профессионального образования "Кемеровский технический техникум"</t>
  </si>
  <si>
    <t>1034205013721</t>
  </si>
  <si>
    <t>55.2</t>
  </si>
  <si>
    <t>Государственное образовательное учреждение начального профессионального образования "Профессиональное училище №3"</t>
  </si>
  <si>
    <t>1034205003139</t>
  </si>
  <si>
    <t>Государственное профессиональное образовательное учреждение "Яшкинский техникум технологий и механизации"</t>
  </si>
  <si>
    <t>1024202292135</t>
  </si>
  <si>
    <t>56.1</t>
  </si>
  <si>
    <t>Государственное образовательное учреждение начального профессионального образования профессиональное училище № 74</t>
  </si>
  <si>
    <t>1024202274370</t>
  </si>
  <si>
    <t>56.2</t>
  </si>
  <si>
    <t>Муниципальное вечернее (сменное) общеобразовательное учреждение "Вечерняя (сменная) общеобразовательная школа"</t>
  </si>
  <si>
    <t>1024202291520</t>
  </si>
  <si>
    <t>1034214001887</t>
  </si>
  <si>
    <t>1024201390641</t>
  </si>
  <si>
    <t>1034205014865</t>
  </si>
  <si>
    <t>Государственное профессиональное образовательное учреждение "Кемеровский областной художественный колледж"</t>
  </si>
  <si>
    <t>1034205014800</t>
  </si>
  <si>
    <t>Государственное профессиональное образовательное учреждение "Новокузнецкий областной колледж искусств"</t>
  </si>
  <si>
    <t>1034217006515</t>
  </si>
  <si>
    <t>Государственное профессиональное образовательное учреждение "Прокопьевский областной колледж искусств имени народного артиста Российской Федерации Д. А. Хворостовского"</t>
  </si>
  <si>
    <t>1034223001680</t>
  </si>
  <si>
    <t>Департамент охраны здоровья населения Кемеровской области</t>
  </si>
  <si>
    <t>Департамент культуры и национальной политики Кемеровской области</t>
  </si>
  <si>
    <t>Техническая возможность не предоставлена оператором ФИС ФРДО</t>
  </si>
  <si>
    <t>Задвоение номеров с другими организациями</t>
  </si>
  <si>
    <t xml:space="preserve">2000-2003 - нет данных, 2005 - задвоение номеров с другими организациям </t>
  </si>
  <si>
    <t>1024200549537</t>
  </si>
  <si>
    <t>1024200686300</t>
  </si>
  <si>
    <t>-</t>
  </si>
  <si>
    <t>1024201367442</t>
  </si>
  <si>
    <t>1024201367960</t>
  </si>
  <si>
    <t>1024201368333</t>
  </si>
  <si>
    <t>1024201368685</t>
  </si>
  <si>
    <t>1024202203332</t>
  </si>
  <si>
    <t>1024201822798</t>
  </si>
  <si>
    <t>1034215000181</t>
  </si>
  <si>
    <t>1024201429317</t>
  </si>
  <si>
    <t>1024201428349</t>
  </si>
  <si>
    <t>1024201306084</t>
  </si>
  <si>
    <t>1024201300463</t>
  </si>
  <si>
    <t>1024200696629</t>
  </si>
  <si>
    <t>1024200722710</t>
  </si>
  <si>
    <t>Администрация Анжеро-Судженского городского округа</t>
  </si>
  <si>
    <t>Администрация Беловского городского округа</t>
  </si>
  <si>
    <t>Администрация Беловского муниципального района</t>
  </si>
  <si>
    <t>Администрация Березовского городского округа</t>
  </si>
  <si>
    <t>Администрация Гурьевского муниципального района</t>
  </si>
  <si>
    <t>Администрация Ижморского муниципального района</t>
  </si>
  <si>
    <t>Администрация Калтанского городского округа</t>
  </si>
  <si>
    <t>Администрация Кемеровского муниципального района</t>
  </si>
  <si>
    <t>Администрация Киселёвского городского округа</t>
  </si>
  <si>
    <t>Администрация Крапивинского муниципального района</t>
  </si>
  <si>
    <t>Администрация Краснобродского городского округа</t>
  </si>
  <si>
    <t>Администрация Ленинск-Кузнецкого городского округа</t>
  </si>
  <si>
    <t>Администрация Ленинск-Кузнецкого муниципального района</t>
  </si>
  <si>
    <t>Администрация Мариинского муниципального района</t>
  </si>
  <si>
    <t>Администрация Междуреченского городского округа</t>
  </si>
  <si>
    <t>Администрация Мысковского городского округа</t>
  </si>
  <si>
    <t>Администрация города Новокузнецка</t>
  </si>
  <si>
    <t>Администрация города Кемерово</t>
  </si>
  <si>
    <t>Администрация Новокузнецкого муниципального района</t>
  </si>
  <si>
    <t>Администрация Осинниковского городского округа</t>
  </si>
  <si>
    <t>Администрация города Прокопьевска</t>
  </si>
  <si>
    <t>Администрация Прокопьевского муниципального района</t>
  </si>
  <si>
    <t>Администрация Промышленновского муниципального района</t>
  </si>
  <si>
    <t>Администрация Тайгинского городского округа</t>
  </si>
  <si>
    <t>Администрация Тисульского муниципального района</t>
  </si>
  <si>
    <t>Администрация Тяжинского муниципального района</t>
  </si>
  <si>
    <t>Администрация Чебулинского муниципального района</t>
  </si>
  <si>
    <t>Администрация города Юрги</t>
  </si>
  <si>
    <t>Администрация Юргинского муниципального района</t>
  </si>
  <si>
    <t>Администрация Яйского муниципального района</t>
  </si>
  <si>
    <t>Администрация Яшкинского муниципального района</t>
  </si>
  <si>
    <t>1024200721610</t>
  </si>
  <si>
    <t>1024201302476</t>
  </si>
  <si>
    <t>1024201429284</t>
  </si>
  <si>
    <t>1094214000605</t>
  </si>
  <si>
    <t>1034217009848</t>
  </si>
  <si>
    <t>1024201886092</t>
  </si>
  <si>
    <t>1024201888127</t>
  </si>
  <si>
    <t>1024201888820</t>
  </si>
  <si>
    <t>1024202203288</t>
  </si>
  <si>
    <t>1024201368322</t>
  </si>
  <si>
    <t>муниципальное образовательное учреждение "Верх-Тайменская специальная (корекционная) школа-интернат VIII вида"</t>
  </si>
  <si>
    <t>Муниципальное бюджетное общеобразовательное учреждение "Яйская основная общеобразовательная школа №1"</t>
  </si>
  <si>
    <t>1024202276020</t>
  </si>
  <si>
    <t>1024202276218</t>
  </si>
  <si>
    <t>Муниципальное бюджетное общеобразовательная школа "Судженская основная общеобразовательная школа"</t>
  </si>
  <si>
    <t>муниципальное казённое образовательное учреждение для детей-сирот и детей, оставшихся без попечения родителей, Анжеро-Судженского городского округа "Детский дом "Росток"</t>
  </si>
  <si>
    <t>Муниципальное казённое общеобразовательное учреждение                    Анжеро-Судженского городского округа "Школа-интернат №18"</t>
  </si>
  <si>
    <t>Муниципальное казенное общеобразовательное учреждение "Касьминская начальная общеобразовательная школа"</t>
  </si>
  <si>
    <t>1034205073308</t>
  </si>
  <si>
    <t>Специальная (коррекционная) школа-интернат № 13 VIII вида</t>
  </si>
  <si>
    <t xml:space="preserve">Муниципальное бюджетное нетиповое общеобразовательное учреждение «Городской классический лицей» 
</t>
  </si>
  <si>
    <t>1034205015130</t>
  </si>
  <si>
    <t>Муниципальное бюджетное общеобразовательное учреждение Киселевского городского округа "Средняя общеобразовательная школа № 27"</t>
  </si>
  <si>
    <t>муниципальное казенное общеобразовательное  учреждение «Общеобразовательная школа-интернат психолого-педагогической поддержки»</t>
  </si>
  <si>
    <t>Муниципальное образовательное учреждение «Кирсановская основная общеобразовательная школа»</t>
  </si>
  <si>
    <t>Муниципальное образовательное учреждение «Больше-Антибесская основная общеобразовательная школа»</t>
  </si>
  <si>
    <t>Муниципальное вечернее (сменное) общеобразовательное учреждение "Вечерняя (сменная) общеобразовательная школа №5"</t>
  </si>
  <si>
    <t xml:space="preserve">Муниципальная Раевская основная общеобразовательная школа </t>
  </si>
  <si>
    <t>Муниципальное бюджетное общеобразовательное  учреждение "Лысинская основная общеобразовательная школа"</t>
  </si>
  <si>
    <t>муниципальное образовательное учреждение Центральная средняя общеобразовательная школа</t>
  </si>
  <si>
    <t>муниципальное образовательное учреждение Тисульская средняя общеобразовательная школа № 2</t>
  </si>
  <si>
    <t xml:space="preserve">муниципальное образовательное учреждение Утинская основная общеобразовательная школа </t>
  </si>
  <si>
    <t>муниципальное образовательное учреждение Кайчакская основная общеобразовательная школа</t>
  </si>
  <si>
    <t xml:space="preserve">муниципальное образовательное учреждение Б-Пичугинская основная общеобразовательная школа </t>
  </si>
  <si>
    <t xml:space="preserve">муниципальное образовательное учреждение Московская основная общеобразовательная школа </t>
  </si>
  <si>
    <t>муниципальное образовательное учреждение Листвянская основная общеобразовательная школа</t>
  </si>
  <si>
    <t>муниципальное образовательное учреждение Усть-Колбинская основная общеобразовательная школа</t>
  </si>
  <si>
    <t>муниципальное образовательное учреждение Колбинская основная общеобразовательная школа</t>
  </si>
  <si>
    <t>муниципальное образовательное учреждение Ново-Берикульская средняя школа</t>
  </si>
  <si>
    <t>1034229001322</t>
  </si>
  <si>
    <t>1024202237608</t>
  </si>
  <si>
    <t>2.1.</t>
  </si>
  <si>
    <t>государственное бюджетное
профессиональное образовательное учреждение
Томь-Усинский
энерготранспортный техникум</t>
  </si>
  <si>
    <t>Государственное образовательное учреждение «Профессиональный лицей № 19»</t>
  </si>
  <si>
    <t>Государственное образовательное учреждение начального профессионального образования профессиональный лицей № 1</t>
  </si>
  <si>
    <t>Государственное профессиональное образовательное учреждение "Осинниковский политехничес ий техникум"</t>
  </si>
  <si>
    <t>Государственное образовательное учреждение начального профессионального образования "Профессиональное училище № 45"</t>
  </si>
  <si>
    <t>29.1</t>
  </si>
  <si>
    <t>34.1</t>
  </si>
  <si>
    <t>34.2</t>
  </si>
  <si>
    <t>37.1</t>
  </si>
  <si>
    <t>42.1</t>
  </si>
  <si>
    <t>47.2</t>
  </si>
  <si>
    <t>47.3</t>
  </si>
  <si>
    <t>49.3</t>
  </si>
  <si>
    <t>51.1</t>
  </si>
  <si>
    <t>53.2</t>
  </si>
  <si>
    <t>53.3</t>
  </si>
  <si>
    <t>53.4</t>
  </si>
  <si>
    <t>муниципальное бюджетное общеобразовательное учреждение "Пермяковская средняя общеобразовательная школа"</t>
  </si>
  <si>
    <t>муниципальное бюджетное общеобразовательное учреждение "Ивановская средняя общеобразовательная школа"</t>
  </si>
  <si>
    <t>муниципальное бюджетное общеобразовательное учреждение "Инюшкинская средняя общеобразовательная школа"</t>
  </si>
  <si>
    <t>муниципальное бюджетное общеобразовательное учреждение" Менчерепская средняя общеобразовательная школа"</t>
  </si>
  <si>
    <t>муниципальное бюджетное общеобразовательное учреждение "Моховская средняя общеобразовательная школа"</t>
  </si>
  <si>
    <t>муниципальное бюджетное общеобразовательное учреждение "Новобачатская средняя общеобразовательная школа"</t>
  </si>
  <si>
    <t>муниципальное бюджетное общеобразовательное учреждение "Сидоренковская средняя общеобразовательная школа"</t>
  </si>
  <si>
    <t>муниципальное бюджетное общеобразовательное учреждение "Старобачатская средняя общеобразовательная школа"</t>
  </si>
  <si>
    <t>муниципальное бюджетное общеобразовательное учреждение "Старопестеревская средняя общеобразовательная школа"</t>
  </si>
  <si>
    <t>муниципальное бюджетное общеобразовательное учреждение "Новокараканская средняя общеобразовательная школа"</t>
  </si>
  <si>
    <t>муниципальное казенное общеобразовательное учреждение "Дунайская основная общеобразовательная школа"</t>
  </si>
  <si>
    <t>муниципальное бюджетное общеобразовательное учреждение "Бековская основная общеобразовательная школа"</t>
  </si>
  <si>
    <t>муниципальное бюджетное общеобразовательное учреждение "Евтинская основная общеобразовательная школа"</t>
  </si>
  <si>
    <t>муниципальное бюджетное общеобразовательное учреждение Щебзаводская основная общеобразовательная школа"</t>
  </si>
  <si>
    <t>муниципальное бюджетное общеобразовательное учреждение "Бачатская основная общеобразовательная школа"</t>
  </si>
  <si>
    <t>муниципальное бюджетное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</si>
  <si>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"Бачатская общеобразовательная школа-интернат"</t>
  </si>
  <si>
    <t>Муниципальное бюджетное общеобразовательное учреждение   "Промышленновская средняя общеобразовательная школа № 56"</t>
  </si>
  <si>
    <t>Муниципальное бюджетное общеобразовательное учреждение"Промышленновская основная общеобразовательная школа №3"</t>
  </si>
  <si>
    <t>Терехинская основная общеобразовательная школа</t>
  </si>
  <si>
    <t>муниципальное бюджетное общеобразовательное учреждение   "Топкинская основная общеобразовательная школа"</t>
  </si>
  <si>
    <t>Верх-Падунская основная общеобразовательная школа</t>
  </si>
  <si>
    <t>муниципальное бюджетное общеобразовательное учреждение "Троицкая средняя общеобразовательная школа"</t>
  </si>
  <si>
    <t>муниципальное бюджетное общеобразовательное учреждение "Ижморская основная общеобразовательная школа № 2"</t>
  </si>
  <si>
    <t>муниципальное бюджетное общеобразовательное учреждение "Теплореченская основная общеобразовательная школа"</t>
  </si>
  <si>
    <t>муниципальное бюджетное общеобразовательное учреждение "Почитанская начальная общеобразовательная школа"</t>
  </si>
  <si>
    <t>муниципальное бюджетное общеобразовательное учреждение "Ижморская средняя общеобразовательная школа № 1"</t>
  </si>
  <si>
    <t>муниципальное бюджетное общеобразовательное учреждение "Колыонская средняя общеобразовательная школа"</t>
  </si>
  <si>
    <t>муниципальное бюджетное общеобразовательное учреждение "Средняя общеобразовательная школа № 44"</t>
  </si>
  <si>
    <t>муниципальное бюджетное общеобразовательное учреждение "Арсентьевская средняя общеобразовательная школа"</t>
  </si>
  <si>
    <t>муниципальное бюджетное общеобразовательное учреждение "Барановская средняя общеобразовательная школа"</t>
  </si>
  <si>
    <t>муниципальное бюджетное общеобразовательное учреждение "Щегловская средняя общеобразовательная школа"</t>
  </si>
  <si>
    <t>муниципальное бюджетное общеобразовательное учреждение "Береговская средняя общеобразовательная школа"</t>
  </si>
  <si>
    <t>муниципальное бюджетное общеобразовательное учреждение "Березовская средняя общеобразовательная школа"</t>
  </si>
  <si>
    <t>муниципальное бюджетное общеобразовательное учреждение "Верхотомская основная общеобразовательная школа"</t>
  </si>
  <si>
    <t>муниципальное бюджетное общеобразовательное учреждение "Елыкаевская средняя общеобразовательная школа"</t>
  </si>
  <si>
    <t>муниципальное бюджетное общеобразовательное учреждение "Андреевская основная общеобразовательная школа"</t>
  </si>
  <si>
    <t>муниципальное бюджетное общеобразовательное учреждение "Силинская основная общеобразовательная школа"</t>
  </si>
  <si>
    <t>муниципальное бюджетное общеобразовательное учреждение "Звездненская средняя общеобразовательная школа"</t>
  </si>
  <si>
    <t>муниципальное бюджетное общеобразовательное учреждение "Кузбасская средняя общеобразовательная школа"</t>
  </si>
  <si>
    <t>муниципальное бюджетное общеобразовательное учреждение "Мазуровская средняя общеобразовательная школа"</t>
  </si>
  <si>
    <t>муниципальное бюджетное общеобразовательное учреждение "Металлплощадская средняя общеобразовательная школа"</t>
  </si>
  <si>
    <t>муниципальное бюджетное общеобразовательное учреждение "Мозжухинская основная общеобразовательная школа"</t>
  </si>
  <si>
    <t>муниципальное бюджетное общеобразовательное учреждение "Новостроевская средняя общеобразовательная школа"</t>
  </si>
  <si>
    <t>муниципальное бюджетное общеобразовательное учреждение "Пригородная основная общеобразовательная школа"</t>
  </si>
  <si>
    <t>муниципальное бюджетное общеобразовательное учреждение "Старочервовская основная общеобразовательная школа"</t>
  </si>
  <si>
    <t>муниципальное бюджетное общеобразовательное учреждение "Ягуновская средняя общеобразовательная школа"</t>
  </si>
  <si>
    <t>муниципальное бюджетное общеобразовательное учреждение "Ясногорская средняя общеобразовательная школа"</t>
  </si>
  <si>
    <t xml:space="preserve">муниципальное бюджетное общеобразовательное учреждение "Крапивинская средняя общеобразовательная школа" </t>
  </si>
  <si>
    <t>муниципальное бюджетное общеобразовательное учреждение "Шевелёвская средняя общеобразовательная школа"</t>
  </si>
  <si>
    <t>муниципальное бюджетное общеобразовательное учреждение "Гимназия №12"</t>
  </si>
  <si>
    <t>муниципальное бюджетное общеобразовательное учреждение основная общеобразовательная школа №20</t>
  </si>
  <si>
    <t>муниципальное бюджетное общеобразовательное учреждение "2-Пристанская основная общеобразовательная школа"</t>
  </si>
  <si>
    <t>муниципальное бюджетное общеобразовательное учреждение "2-Николаевская основная общеобразовательная школа"</t>
  </si>
  <si>
    <t>муниципальное бюджетное общеобразовательное учреждение "Благовещенская основная общеобразовательная школа"</t>
  </si>
  <si>
    <t xml:space="preserve">муниципальное бюджетное общеобразовательное учреждение «Калининская основная общеобразовательная школа» </t>
  </si>
  <si>
    <t>муниципальное бюджетное общеобразовательное учреждение "Первомайская основная общеобразовательная школа"</t>
  </si>
  <si>
    <t>муниципальное бюджетное общеобразовательное учреждение "Тюменевская основная общеобразовательная школа"</t>
  </si>
  <si>
    <t>муниципальное бюджетное общеобразовательное учреждение "Белогородская основная общеобразовательная школа"</t>
  </si>
  <si>
    <t>муниципальное бюджетное общеобразовательное учреждение «Красноорловская средняя общеобразовательная школа»</t>
  </si>
  <si>
    <t>муниципальное бюджетное общеобразовательное учреждение основная общеобразовательная школа №3</t>
  </si>
  <si>
    <t>муниципальное бюджетное общеобразовательное учреждение основная общеобразовательная школа № 6</t>
  </si>
  <si>
    <t xml:space="preserve"> муниципальное бюджетное общеобразовательное учреждение основная общеобразовательная школа №10</t>
  </si>
  <si>
    <t>муниципальное бюджетное общеобразовательное учреждение средняя общеобразовательная школа №12</t>
  </si>
  <si>
    <t>муниципальное бюджетное общеобразовательное учреждение"Лицей № 27" имени И.Д.Смолькина</t>
  </si>
  <si>
    <t>муниципальное бюджетное общеобразовательное учреждение "Основная обдщеобразовательная №28"</t>
  </si>
  <si>
    <t>муниципальное бюджетное общеобразовательное учреждение "Средняя общеобразовательная школа № 29"</t>
  </si>
  <si>
    <t>муниципальное бюджетное общеобразовательное учреждение "Средняя общелбразовательная школа № 56"</t>
  </si>
  <si>
    <t>муниципальное бюджетное общеобразовательное учреждение "Средняя общеобразовательная школа № 60"</t>
  </si>
  <si>
    <t>муниципальное бюджетное общеобразовательное учреждение "Средняя общеобразовательная школа №61 имени  Касакина И.А."</t>
  </si>
  <si>
    <t>муниципальное бюджетное общеобразовательное учреждение "Средняя общеобразовательная школа № 64"</t>
  </si>
  <si>
    <t>муниципальное бюджетное общеобразовательное учреждение "Основная общеобразовательная школа №83"</t>
  </si>
  <si>
    <t>муниципальное бюджетное общеобразовательное учреждение "Гимназия № 32"</t>
  </si>
  <si>
    <t>муниципальное бюджетное общеобразовательное учреждение средняя общеобразовательная школа № 13</t>
  </si>
  <si>
    <t>муниципальное бюджетное общеобразовательное учреждение "Основная общеобразовательная школа №1"</t>
  </si>
  <si>
    <t xml:space="preserve">муниципальное бюджетное общеобразовательное учреждение "Средняя общеобразовательная школа №5" </t>
  </si>
  <si>
    <t xml:space="preserve">муниципальное бюджетное общеобразовательное учреждение "Средняя общеобразовательная школа №18" </t>
  </si>
  <si>
    <t xml:space="preserve">муниципальное бюджетное общеобразовательное учреждение "Средняя общеобразовательная школа №22" </t>
  </si>
  <si>
    <t>муниципальное бюджетное общеобразовательное учреждение "Основная общеобразовательная школа №33"</t>
  </si>
  <si>
    <t>муниципальное бюджетное общеобразовательное учреждение "Лицей №35 им.А.И.Герлингер"</t>
  </si>
  <si>
    <t>муниципальное бюджетное общеобразовательное учреждение "Лицей № 46"</t>
  </si>
  <si>
    <t>муниципальное бюджетное общеобразовательное учреждение " Средняя ощеобразовательная школа № 49"</t>
  </si>
  <si>
    <t>муниципальное бюджетное общеобразовательное учреждение "Средняя общеобразовательная школа № 79"</t>
  </si>
  <si>
    <t>муниципальное бюджетное общеобразовательное учреждение "Основная общеобразовательная школа №89"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</si>
  <si>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</si>
  <si>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№102"</t>
  </si>
  <si>
    <t>муниципальное бюджетное общеобразовательное учреждение "Средняя общеобразовательная школа № 81 имени Евгения Ивановича Стародуб"</t>
  </si>
  <si>
    <t xml:space="preserve">муниципальное бюджетное общеобразовательное учреждение "Гимназия № 10"   </t>
  </si>
  <si>
    <t>муниципальное бюджетное общеобразовательное учреждение"Основная общеобразовательная школа №24"</t>
  </si>
  <si>
    <t xml:space="preserve">муниципальное бюджетное общеобразовательное учреждение "Средняя общеобразовательная школа № 71" </t>
  </si>
  <si>
    <t>муниципальное бюджетное общеобразовательное учреждение "Основная общеобразовательная школа № 100 им. С.Е. Цветкова"</t>
  </si>
  <si>
    <t>муниципальное бюджетное общеобразовательное учреждение "Лицей № 104"</t>
  </si>
  <si>
    <t>муниципальное бюджетное общеобразовательное учреждение "Промышленновская средняя общеобразовательная школа №2"</t>
  </si>
  <si>
    <t>муниципальное бюджетное общеобразовательное учреждение "Трудовская основная общеобразовательная школа"</t>
  </si>
  <si>
    <t>муниципальное бюджетное общеобразовательное учреждение "Вагановская средняя общеобразовательная школа"(основное общее образование)</t>
  </si>
  <si>
    <t>муниципальное бюджетное общеобразовательное учреждение "Окуневская средняя общеобразовательная школа"</t>
  </si>
  <si>
    <t>муниципальное бюджетное общеобразовательное учреждение "Падунская средняя общеобразовательная школа"</t>
  </si>
  <si>
    <t>муниципальное бюджетное общеобразовательное учреждение "Тарасовская средняя общеобразовательная школа"</t>
  </si>
  <si>
    <t>муниципальное бюджетное общеобразовательное учреждение "Краснинская основная общеобразовательная школа"</t>
  </si>
  <si>
    <t>муниципальное бюджетное общеобразовательное учреждение "Лебедевская основная общеобразовательная школа"</t>
  </si>
  <si>
    <t>муниципальное бюджетное общеобразовательное учреждение "Пор-Искитимская основная общеобразовательная школа"</t>
  </si>
  <si>
    <t>муниципальное бюджетное общеобразовательное учреждение "Протопоповская основная общеобразовательная школа"</t>
  </si>
  <si>
    <t>муниципальное бюджетное общеобразовательное учреждение "Рассветская средняя общеобразовательная школа"</t>
  </si>
  <si>
    <t>муниципальное бюджетное общеобразовательное учреждение "Зарубинская средняя общеобразовательная школа"</t>
  </si>
  <si>
    <t>муниципальное бюджетное общеобразовательное учреждение "Раздольинская основная общеобразовательная школа"</t>
  </si>
  <si>
    <t>муниципальное бюджетное общеобразовательное учреждение "Опаринская основная общеобразовательная школа"</t>
  </si>
  <si>
    <t>муниципальное бюджетное общеобразовательное учреждение "Черемичкинская основная общеобразовательная школа"</t>
  </si>
  <si>
    <t>муниципальное бюджетное общеобразовательное учреждение "Магистральная средняя общеобразовательная школа"</t>
  </si>
  <si>
    <t>муниципальное бюджетное общеобразовательное учреждение "Шишинская средняя общеобразовательная школа"</t>
  </si>
  <si>
    <t>муниципальное бюджетное общеобразовательное учреждение "Центральная основная общеобразовательная школа"</t>
  </si>
  <si>
    <t xml:space="preserve">муниципальное бюджетное общеобразовательное учреждение "Глубокинская основная общеобразовательная школа" </t>
  </si>
  <si>
    <t>муниципальное бюджетное общеобразовательное учреждение "Тяжинская средняя общеобразовательная школа №1"</t>
  </si>
  <si>
    <t>муниципальное бюджетное общеобразовательное учреждение "Тяжинская средняя общеобразовательная школа №2"</t>
  </si>
  <si>
    <t>муниципальное бюджетное общеобразовательное учреждение "Тяжинская средняя общеобразовательная школа №3"</t>
  </si>
  <si>
    <t xml:space="preserve"> муниципальное бюджетное общеобразовательное учреждение «Преображенская основная общеобразовательная школа» </t>
  </si>
  <si>
    <t>муниципальное бюджетное общеобразовательное учреждение «Итатская средняя общеобразовательная школа»</t>
  </si>
  <si>
    <t>муниципальное бюджетное общеобразовательное учреждение «Нововосточная средняя общеобразовательная школа»</t>
  </si>
  <si>
    <t>муниципальное бюджетное общеобразовательное учреждение "Октябрьская начальная общеобразовательная школа»</t>
  </si>
  <si>
    <t>муниципальное бюджетное общеобразовательное учреждение «Листвянская средняя общеобразовательная школа»</t>
  </si>
  <si>
    <t>муниципальное бюджетное общеобразовательное учреждение «Ступишинская средняя  общеобразовательная школа имени Героя РФ С.Н. Морозова»</t>
  </si>
  <si>
    <t>муниципальное бюджетное общеобразовательное учреждение «Георгиевская начальная общеобразовательная школа»</t>
  </si>
  <si>
    <t xml:space="preserve">муниципальное бюджетное общеобразовательное учреждение «Староурюпская основная  ощеобразовательная школа» </t>
  </si>
  <si>
    <t xml:space="preserve">муниципальное бюджетное общеобразовательное учреждение "Кубитетская основная  ощеобразовательная школа» </t>
  </si>
  <si>
    <t>муниципальное бюджетное общеобразовательное учреждение "Верх-Чебулинская средняя общеобразовательная школа"</t>
  </si>
  <si>
    <t>муниципальное бюджетное общеобразовательное учреждение "Новоказанская основная общеобразовательная школа"</t>
  </si>
  <si>
    <t>муниципальное бюджетное общеобразовательное учреждение "Верх-Чебулинская вечерняя (с заочной формой обучения) средняя общеобразовательная школа"</t>
  </si>
  <si>
    <t>муниципальное бюджетное общеобразовательное учреждение "Новоивановская средняя общеобразовательная школа"</t>
  </si>
  <si>
    <t>муниципальное бюджетное общеобразовательное учреждение "Покровская основная общеобразовательная школа"</t>
  </si>
  <si>
    <t>муниципальное бюджетное общеобразовательное учреждение "Михайловская средняя общеобразовательная школа"</t>
  </si>
  <si>
    <t>муниципальное бюджетное общеобразовательное учреждение "Чумайская  средняя общеобразовательная школа"</t>
  </si>
  <si>
    <t>муниципальное бюджетное общеобразовательное учреждение "Карачаровская основная общеобразовательная школа"</t>
  </si>
  <si>
    <t>муниципальное бюджетное общеобразовательное учреждение "Казанская-20 основная общеобразовательная школа"</t>
  </si>
  <si>
    <t>муниципальное бюджетное общеобразовательное учреждение "Мурюкская средняя общеобразовательная школа"</t>
  </si>
  <si>
    <t>муниципальное бюджетное общеобразовательное учреждение "Алчедатская основная общеобразовательная школа"</t>
  </si>
  <si>
    <t>муниципальное бюджетное общеобразовательное учреждение "Дмитриевская основная общеобразовательная школа"</t>
  </si>
  <si>
    <t>муниципальное бюджетное общеобразовательное учреждение "Николаевская основная общеобразовательная школа"</t>
  </si>
  <si>
    <t>муниципальное бюджетное общеобразовательное учреждение "Усманская основная общеобразовательная школа"</t>
  </si>
  <si>
    <t>муниципальное бюджетное общеобразовательное учреждение "Усть-Чебулинская основная общеобразовательная школа"</t>
  </si>
  <si>
    <t>муниципальное бюджетное общеобразовательное учреждение "Усть-Сертинская средняя общеобразовательная школа"</t>
  </si>
  <si>
    <t>муниципальное казенное общеобразовательное учреждение "Красноярская средняя общеобразовательная школа"</t>
  </si>
  <si>
    <t>муниципальное казенное общеобразовательное учреждение "Симбирская средняя общеобразовательная школа"</t>
  </si>
  <si>
    <t>муниципальное казенное общеобразовательное учреждение "Берикульская основная общеобразовательная школа"</t>
  </si>
  <si>
    <t>муниципальное казенное общеобразовательное учреждение "Святославская средняя общеобразовательная школа"</t>
  </si>
  <si>
    <t>муниципальное казенное общеобразовательное учреждение "Новославянская основная общеобразовательная школа"</t>
  </si>
  <si>
    <t>муниципальное казенное общеобразовательное учреждение "Островская начальная общеобразовательная школа"</t>
  </si>
  <si>
    <t>муниципальное казенное общеобразовательное учреждение "Ижморская общеобразовательная школа-интернат психолого-педагогической поддержки"</t>
  </si>
  <si>
    <t>муниципальное казенное общеобразовательное учреждение "Усть-Хмелевская основная общеобразовательная школа"</t>
  </si>
  <si>
    <t>муниципальное казенное общеобразовательное учреждение "Успенская основная общеобразовательная школа"</t>
  </si>
  <si>
    <t>муниципальное казенное общеобразовательное учреждение "Березовская основная общеобразовательная школа-интернат психолого-педагогической поддержки"</t>
  </si>
  <si>
    <t>муниципальное казенное общеобразовательное учреждение "Таежно-Михайловская основная общеобразовательная школа"</t>
  </si>
  <si>
    <t>муниципальное казенное общеобразовательное учреждение "Туйлинская основная общеобразовательная школа"</t>
  </si>
  <si>
    <t>муниципальное казенное общеобразовательное учреждение «Малопесчанская основная общеобразовательная школа»</t>
  </si>
  <si>
    <t>муниципальное казенное общеобразовательное учреждение "Специальная школа №53"</t>
  </si>
  <si>
    <t>муниципальное казенное общеобразовательное учреждение "Специальная школа № 58"</t>
  </si>
  <si>
    <t>муниципальное казенное общеобразовательное учреждение "Школа-интернат № 4"</t>
  </si>
  <si>
    <t>муниципальное казенное общеобразовательное учреждение "Таштагольская общеобразовательная школа-интернат №19 психолого-педагогической поддержки"</t>
  </si>
  <si>
    <t>муниципальное казенное общеобразовательное учреждение "Даниловская начальная обеобразовательная школа"</t>
  </si>
  <si>
    <t>муниципальное казенное общеобразовательное учреждение «Акимо-Анненская начальная общеобразовательная школа»</t>
  </si>
  <si>
    <t>муниципальное казенное общеобразовательное учреждение «Тисульская средняя общеобразовательная школа»</t>
  </si>
  <si>
    <t>муниципальное казенное общеобразовательное учреждение «Новоподзорновская средняя общеобразовательная школа»</t>
  </si>
  <si>
    <t xml:space="preserve">муниципальное казенное общеобразовательное учреждение «Новопокровская основная  ощеобразовательная школа» </t>
  </si>
  <si>
    <t>муниципальное казенное общеобразовательное учреждение «Валерьяновская начальная общеобразовательная школа»</t>
  </si>
  <si>
    <t>муниципальное казенное общеобразовательное учреждение «Тяжиновершинская начальная общеобразовательная школа»</t>
  </si>
  <si>
    <t>муниципальное казенное общеобразовательное учреждение «Итатская коррекционная школа-интернат»</t>
  </si>
  <si>
    <t>муниципальное казенное общеобразовательное учреждение "Кураковская основная общеобразовательная школа"</t>
  </si>
  <si>
    <t>муниципальное автономное общеобразовательное учреждение средняя общеобразовательная школа № 1</t>
  </si>
  <si>
    <t>муниципальное автономное общеобразовательное учреждение "Основная общеобразовательная школа №19"</t>
  </si>
  <si>
    <t>муниципальное автономное общеобразовательное учреждение"Средняя общеобразовательная школа № 99"</t>
  </si>
  <si>
    <t>муниципальное автономное общеобразовательное учреждение "Средняя общеобразовательная школа№ 110"</t>
  </si>
  <si>
    <t>муниципальное бюджетное общеобразовательное учреждение "Постниковская основная общеобразовательная школа"</t>
  </si>
  <si>
    <t>Муниципальное казенное оздоровительное образовательное учреждение санаторного типа для детей, нуждающихся в длительном лечении "Санаторная школа-интернат № 5 имени А.А. Сидоренко</t>
  </si>
  <si>
    <t>муниципальное образовательное учреждение "Обояновская основная общеобразовательная школа"</t>
  </si>
  <si>
    <t>муниципальное образовательное учреждение "Тенгулинская основная общеобразовательная школа"</t>
  </si>
  <si>
    <t>муниципальное образовательное учреждение "Колеульская основная общеобразовательная школа"</t>
  </si>
  <si>
    <t>муниципальное образовательное учреждение "Средняя общеобразовательная школа №14"</t>
  </si>
  <si>
    <t>муниципальное образовательное учреждение Основная общеобразовательная школа №2</t>
  </si>
  <si>
    <t>муниципальное образовательное учреждение "Основная общеобразовательная школа №6"</t>
  </si>
  <si>
    <t>муниципальное образовательное учреждение Основная общеобразовательная школа №4</t>
  </si>
  <si>
    <t>муниципальное образовательное учреждение "Основная общеобразовательная школа № 1 имени А.М. Полякова"</t>
  </si>
  <si>
    <t>муниципальное образовательное учреждение «Средняя общеобразовательная школа № 27 города Белово»</t>
  </si>
  <si>
    <t>муниципальное образовательное учреждение «Средняя общеобразовательная школа №38 города Белово»</t>
  </si>
  <si>
    <t>муниципальное образовательное учреждение «Основная общеобразовательная Зареченская школа города Белово»</t>
  </si>
  <si>
    <t>муниципальное образовательное учреждение школа-интернат «Общеобразовательная школа-интернат №1 основного общего образования города Белово»</t>
  </si>
  <si>
    <t>муниципальное образовательное учреждение Основная общеобразовательная школа №33</t>
  </si>
  <si>
    <t>муниципальное образовательное учреждение «Начальная общеобразовательная школа №20 города Белово»</t>
  </si>
  <si>
    <t>муниципальное образовательное учреждение «Средняя общеобразовательная школа № 3 города Белово»</t>
  </si>
  <si>
    <t>муниципальное образовательное учреждение «Основная общеобразовательная школа № 77 города Белово»</t>
  </si>
  <si>
    <t>муниципальное образовательное учреждение "Новохудяковская основная общеобразовательная школа"</t>
  </si>
  <si>
    <t>муниципальное образовательное учреждение "Уропская основная общеобразовательная школа"</t>
  </si>
  <si>
    <t>муниципальное образовательное учреждение "Поморцевская начальная общеобразовательная школа"</t>
  </si>
  <si>
    <t>муниципальное образовательное учреждение "Заринская средняя общеобразовательная школа"</t>
  </si>
  <si>
    <t>муниципальное образовательное учреждение "Снежинская основная общеобразовательная школа"</t>
  </si>
  <si>
    <t>муниципальное образовательное учреждение "Коноваловская начальная общеобразовательная школа"</t>
  </si>
  <si>
    <t>муниципальное образовательное учреждение "Основная общеобразовательная школа №5"</t>
  </si>
  <si>
    <t>муниципальное образовательное учреждение "Основная общеобразовательная школа №3"</t>
  </si>
  <si>
    <t>муниципальное образовательное учреждение "Средняя общеобразовательная школа №24 г. Салаира"</t>
  </si>
  <si>
    <t>муниципальное образовательное учреждение "Иверская основная общеобразовательная школа"</t>
  </si>
  <si>
    <t>муниципальное образовательное учреждение "Новосветская средняя общеобразовательная школа"</t>
  </si>
  <si>
    <t>муниципальное образовательное учреждение "Воскресенская средняя общеобразовательная школа"</t>
  </si>
  <si>
    <t>муниципальное образовательное учреждение "Азановская основная общеобразовательная школа"</t>
  </si>
  <si>
    <t>муниципальное образовательное учреждение "Ижморская основная общеобразовательная школа № 3"</t>
  </si>
  <si>
    <t>муниципальное образовательное учреждение "Летяжская основная общеобразовательная школа"</t>
  </si>
  <si>
    <t>муниципальное образовательное учреждение "Нижегородская основная общеобразовательная школа"</t>
  </si>
  <si>
    <t>муниципальное образовательное учреждение «Средняя общеобразовательная школа №14»</t>
  </si>
  <si>
    <t xml:space="preserve">муниципальное образовательное учреждение «Основная общеобразовательная школа №24» </t>
  </si>
  <si>
    <t>муниципальное образовательное учреждение «Вечерняя (сменная) общеобразовательная школа»</t>
  </si>
  <si>
    <t>муниципальное образовательное учреждение «Начальная общеобразовательная школа №22»</t>
  </si>
  <si>
    <t>муниципальное образовательное учреждение «Основная общеобразовательная школа №8»</t>
  </si>
  <si>
    <t>муниципальное образовательное учреждение "Основная общеобразовательная школа № 66"</t>
  </si>
  <si>
    <t>муниципальное образовательное учреждение «Средняя общеобразовательная школа № 47</t>
  </si>
  <si>
    <t>муниципальное образовательное учреждение «Центр образования «Смена»»</t>
  </si>
  <si>
    <t>муниципальное образовательное учреждение "Средняя общеобразовательная школа № 77"</t>
  </si>
  <si>
    <t>муниципальное образовательное учреждение «Основная общеобразовательная школа № 75»</t>
  </si>
  <si>
    <t>муниципальное образовательное учреждение "Средняя общеобразовательная школа №4"</t>
  </si>
  <si>
    <t>муниципальное образовательное учреждение "Основная общеобразовательная школа № 43"</t>
  </si>
  <si>
    <t>муниципальное образовательное учреждение "Ленинградская основная общеобразовательная школа"</t>
  </si>
  <si>
    <t>муниципальное образовательное учреждение "Основная общеобразовательная школа № 37"</t>
  </si>
  <si>
    <t>муниципальное образовательное учреждение "Основная общеобразовательная школа № 13"</t>
  </si>
  <si>
    <t>муниципальное образовательное учреждение Основная общеобразовательная школа №6</t>
  </si>
  <si>
    <t>муниципальное образовательное учреждение "Основная общеобразовательная школа №86"</t>
  </si>
  <si>
    <t>муниципальное образовательное учреждение "Средняя общеобразовательная школа №12"</t>
  </si>
  <si>
    <t>муниципальное образовательное учреждение "Вечерняя(сменная) общеобразовательная школа №4"</t>
  </si>
  <si>
    <t>муниципальное образовательное учреждение "Основная общеобразовательная школа № 26"</t>
  </si>
  <si>
    <t>муниципальное образовательное учреждение "Основная общеобразовательная школа № 2"</t>
  </si>
  <si>
    <t>муниципальное образовательное учреждение "Основная общеобразовательная школа № 34"</t>
  </si>
  <si>
    <t>муниципальное образовательное учреждение Каменская основная общеобразовательная школа"</t>
  </si>
  <si>
    <t>муниципальное образовательное учреждение  "Березовская основная общеобразовательная школа"</t>
  </si>
  <si>
    <t>муниципальное образовательное учреждение сменная общеобразовательная школа №2 поселка Краснобродского</t>
  </si>
  <si>
    <t>муниципальное образовательное учреждение Средняя общеобразовательная школа № 21"</t>
  </si>
  <si>
    <t>муниципальное образовательное учреждение "Трекинская основная общеобразовательная школа"</t>
  </si>
  <si>
    <t>муниципальное образовательное учреждение "Мусохрановская основная общеобразовательная школа"</t>
  </si>
  <si>
    <t>муниципальное образовательное учреждение «Новинская основная общеобразовательная школа»</t>
  </si>
  <si>
    <t>муниципальное образовательное учреждение"Новогеоргиевская средняя (полная) общеобразовательная школа"</t>
  </si>
  <si>
    <t>муниципальное образовательное учреждение"Новогеоргиевская основная общеобразовательная школа"</t>
  </si>
  <si>
    <t>муниципальное образовательное учреждение «Свердловская основная общеобразовательная школа»</t>
  </si>
  <si>
    <t>муниципальное образовательное учреждение  "Новопокасьминская основная общеобразовательная школа"</t>
  </si>
  <si>
    <t>муниципальное образовательное учреждение "Приметкинская основная общеобразовательная школа"</t>
  </si>
  <si>
    <t>муниципальное образовательное учреждение "Куркулинская основная общеобразовательная школа"</t>
  </si>
  <si>
    <t>муниципальное образовательное учреждение "Тундинская основная общеобразовательная школа"</t>
  </si>
  <si>
    <t>муниципальное образовательное учреждение "Средняя общеобразовательная школа № 21"</t>
  </si>
  <si>
    <t>муниципальное образовательное учреждение "Средняя общеобразовательная школа №7"</t>
  </si>
  <si>
    <t>муниципальное образовательное учреждение средняя общеобразовательная школа №16</t>
  </si>
  <si>
    <t>муниципальное образовательное учреждение "Лицей"</t>
  </si>
  <si>
    <t>муниципальное образовательное учреждение "Средняя общеобразовательная школа № 10"</t>
  </si>
  <si>
    <t>муниципальное образовательное учреждение "Вечерняя(сменная) общеобразовательная школа № 2</t>
  </si>
  <si>
    <t>муниципальное образовательное учреждение средняя общеобразовательная школа №11</t>
  </si>
  <si>
    <t>муниципальное образовательное учреждение Средняя общеобразовательная школа № 15</t>
  </si>
  <si>
    <t xml:space="preserve">муниципальное образовательное учреждение  «Средняя общеобразовательная школа №7 с углубленным изучением немецкого языка» </t>
  </si>
  <si>
    <t>муниципальное образовательное учреждение "Основная общеобразовательная школа № 45"</t>
  </si>
  <si>
    <t>муниципальное образовательное учреждение "Средняя общеобразовательная школа № 21</t>
  </si>
  <si>
    <t>муниципальное образовательное учреждение «Основная общеобразовательная школа №40»</t>
  </si>
  <si>
    <t>муниципальное образовательное учреждение "Тальжинская основная общеобразовательная школа"</t>
  </si>
  <si>
    <t>муниципальное образовательное учреждение "Ильинская средняя общеобразовательная школа"</t>
  </si>
  <si>
    <t xml:space="preserve">муниципальное образовательное учреждение Уфимцевская средняя общеобразовательная школа </t>
  </si>
  <si>
    <t>муниципальное образовательное учреждение "Усть-Тарсьминская основная общеобразовательная школа"</t>
  </si>
  <si>
    <t>муниципальное образовательное учреждение "Абышевская средняя общеобразовательная школа"</t>
  </si>
  <si>
    <t>муниципальное образовательное учреждение "Озерская основная общеобразовательная школа"</t>
  </si>
  <si>
    <t>муниципальное образовательное учреждение "Шуринская основная общеобразовательная школа"</t>
  </si>
  <si>
    <t>муниципальное образовательное учреждение Третьяковская основная общеобразовательная школа</t>
  </si>
  <si>
    <t>муниципальное образовательное учреждение Кондрашинская начальная общеобразовательная школа</t>
  </si>
  <si>
    <t>муниципальное образовательное учреждение "Малокорчугановская средняя общеобразовательная школа"</t>
  </si>
  <si>
    <t>муниципальное образовательное учреждение "Октябрьская средняя общеобразовательная школа"</t>
  </si>
  <si>
    <t>муниципальное образовательное учреждение Лукошкинская основная общеобразовательная школа</t>
  </si>
  <si>
    <t>муниципальное образовательное учреждение "Знаменская основная общеобразовательная школа"</t>
  </si>
  <si>
    <t>муниципальное образовательное учреждение "Заозерновская основная общеобразовательная школа"</t>
  </si>
  <si>
    <t>муниципальное образовательное учреждение «Яя-Бориковская основная общеобразовательная школа»</t>
  </si>
  <si>
    <t>муниципальное образовательное учреждение"Данковская основная общеобразовательная школа"</t>
  </si>
  <si>
    <t>муниципальное образовательное учреждение "Емельяновская основная общеобразовательная школа"</t>
  </si>
  <si>
    <t>муниципальное образовательное учреждение "Зырянская основная общеобразовательная школа"</t>
  </si>
  <si>
    <t>муниципальное бюджетное нетиповое общеобразовательное учреждение "Лицей №11"</t>
  </si>
  <si>
    <t>муниципальное бюджетное нетиповое общеобразовательное учреждение "Гимназия №17"</t>
  </si>
  <si>
    <t>муниципальное бюджетное нетиповое общеобразовательное учреждение "Лицей №34"</t>
  </si>
  <si>
    <t>муниципальное бюджетное нетиповое общеобразовательное учреждение "Гимназия №44"</t>
  </si>
  <si>
    <t>муниципальное бюджетное нетиповое общеобразовательное учреждение "Гимназия №48"</t>
  </si>
  <si>
    <t>муниципальное бюджетное нетиповое общеобразовательное учреждение "Гимназия № 62"</t>
  </si>
  <si>
    <t>муниципальное бюджетное нетиповое общеобразовательное учреждение "Гимназия № 70"</t>
  </si>
  <si>
    <t>муниципальное бюджетное нетиповое общеобразовательное учреждение "Лицей № 84"</t>
  </si>
  <si>
    <t>муниципальное бюджетное нетиповое общеобразовательное учреждение "Лицей №111"</t>
  </si>
  <si>
    <t>муниципальное бюджетное общеобразовательное учреждение "Основная общеобразовательная школа № 3 имени П.И.Ефимова"</t>
  </si>
  <si>
    <t>Вечерняя (сменная) средняя общеобразовательная школа № 7</t>
  </si>
  <si>
    <t>Вечерняя (сменная) средняя общеобразовательная школа № 2</t>
  </si>
  <si>
    <t>Муниципальное бюджетное общеобразовательное учреждение "Лицей № 36"</t>
  </si>
  <si>
    <t>Муниципальное общеобразовательное бюджетное учреждение "Журавлевская основная общеобразовательная школа"</t>
  </si>
  <si>
    <t>муниципальное бюджетное общеобразовательное учреждение "Заринская средняя общеобразовательная школа им. М.А.Аверина"</t>
  </si>
  <si>
    <t>муниципальное бюджетное общеобразовательное учреждение "Основная общеобразовательная школа №2" Тайгинского городского округа</t>
  </si>
  <si>
    <t>муниципальное казенное общеобразовательное учреждение "Сурановская основная общеобразовательная школа №3" Тайгинского городского округа</t>
  </si>
  <si>
    <t>муниципальное бюджетное общеобразовательное учреждение "Средняя общеобразовательная школа №32" Тайгинского городского округа</t>
  </si>
  <si>
    <t>муниципальное казенное общеобразовательное учреждение "Основная общеобразовательная школа №4"Тайгинского городского округа</t>
  </si>
  <si>
    <t>муниципальное бюджетное общеобразовательное учреждение "Средняя общеобразовательная школа №33" Тайгинского городского округа</t>
  </si>
  <si>
    <t>муниципальное бюджетное общеобразовательное учреждение "Средняя общеобразовательная школа №34" Тайгинского городского округа</t>
  </si>
  <si>
    <t>Муниципальное образовательное учреждение районная средняя общеобразовательная вечерняя школа № 1</t>
  </si>
  <si>
    <t>муниципальное бюджетное общеобразовательное учреждение "Усть-Сосновская основная общеобразовательная школа"</t>
  </si>
  <si>
    <t>муниципальное бюджетное общеобразовательное учреждение "Зарубинская общеобразовательная школа-интернат психолого-педагогической поддержки"</t>
  </si>
  <si>
    <t>муниципальное бюджетное общеобразовательное учреждение "Средняя общеобразовательная школа №34"</t>
  </si>
  <si>
    <t>муниципальное образовательное учреждение "Средняя общеобразовательная школа №13"</t>
  </si>
  <si>
    <t>муниципальное образовательное учреждение "Средняя общеобразовательная школа №22"</t>
  </si>
  <si>
    <t>муниципальное образовательное учреждение "Средняя общеобразовательная школа "10"</t>
  </si>
  <si>
    <t xml:space="preserve">муниципальное бюджетное общеобразовательное учреждение "Средняя общеобразовательная школа №6" 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</si>
  <si>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</si>
  <si>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</si>
  <si>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"Средняя общеобразовательная школа №5"</t>
  </si>
  <si>
    <t xml:space="preserve"> муниципальное образовательное учреждение  "Средняя общеобразовательная школа №8"</t>
  </si>
  <si>
    <t>муниципальное бюджетное общеобразовательное учреждение "Средняя общеобразовательная школа № 77"</t>
  </si>
  <si>
    <t>муниципальное бюджетное общеобразовательное учреждение "Средняя общеобразовательная школа № 107"</t>
  </si>
  <si>
    <t>муниципальное бюджетное общеобразовательное учреждение "Средняя общеобразовательная школа № 36"</t>
  </si>
  <si>
    <t>муниципальное бюджетное общеобразовательное учреждение "Средняя общеобразовательная школа № 65"</t>
  </si>
  <si>
    <t>муниципальное бюджетное общеобразовательное учреждение "Средняя общеобразовательная школа № 94"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</si>
  <si>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</si>
  <si>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№75"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</si>
  <si>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</si>
  <si>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26"</t>
  </si>
  <si>
    <t>муниципальное бюджетное общеобразовательное учреждение "Средняя общеобразовательная школа № 31"</t>
  </si>
  <si>
    <t>муниципальное бюджетное общеобразовательное учреждение "Средняя общеобразовательная школа №87"</t>
  </si>
  <si>
    <t>муниципальное бюджетное общеобразовательное учреждение "Средняя общеобразовательная школа №41"</t>
  </si>
  <si>
    <t>муниципальное бюджетное общеобразовательное учреждение "Средняя общеобразовательная школа №52"</t>
  </si>
  <si>
    <t>муниципальное бюджетное общеобразовательное учреждение "Средняя общеобразовательная школа № 55"</t>
  </si>
  <si>
    <t>муниципальное бюджетное общеобразовательное учреждение "Средняя общеобразовательная школа № 105"</t>
  </si>
  <si>
    <t>муниципальное бюджетное общеобразовательное учреждение "Средняя общеобразовательная школа № 67"</t>
  </si>
  <si>
    <t>муниципальное бюджетное общеобразовательное учреждение "Средняя общеобразовательная школа № 72"</t>
  </si>
  <si>
    <t>муниципальное бюджетное общеобразовательное учреждение "Средняя общеобразовательная школа № 91"</t>
  </si>
  <si>
    <t>муниципальное бюджетное общеобразовательное учреждение "Средняя общеобразовательная школа № 97"</t>
  </si>
  <si>
    <t>муниципальное бюджетное общеобразовательное учреждение"Средняя общеобразовательная школа №101"</t>
  </si>
  <si>
    <t>муниципальное бюджетное общеобразовательное учреждение "Средняя общеобразовательная школа № 96"</t>
  </si>
  <si>
    <t xml:space="preserve">муниципальное бюджетное общеобразовательное учреждение "Средняя общеобразовательная школа № 50"           </t>
  </si>
  <si>
    <t>муниципальное бюджетное общеобразовательное учреждение "Средняя общеобразовательная школа № 16"</t>
  </si>
  <si>
    <t>муниципальное бюджетное общеобразовательное учреждение "Средняя общеобразовательная школа №35"</t>
  </si>
  <si>
    <t>муниципальное 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</si>
  <si>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</si>
  <si>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муниципальное образовательное учреждение "Средняя общеобразовательная школа№7"</t>
  </si>
  <si>
    <t>муниципальное образовательное учреждение "Средняя общеобразовательная школа№5"</t>
  </si>
  <si>
    <t>муниципальное бюджетное общеобразовательное учреждение "Средняя общеобразовательная школа  №8"</t>
  </si>
  <si>
    <t>муниципальное бюджетное общеобразовательное учреждение "Основная общеобразовательная школа №19"</t>
  </si>
  <si>
    <t>муниципальное образовательное учреждение "Основная общеобразовательная школа №11"</t>
  </si>
  <si>
    <t xml:space="preserve">муниципальное бюджетное общеобразовательное учреждение "Основная общеобразовательная школа №3" </t>
  </si>
  <si>
    <t>муниципальное образовательное учреждение "Основная общеобразовательная школа № 10"</t>
  </si>
  <si>
    <t>муниципальное бюджетное общеобразовательное учреждение "Основная общеобразовательная школа № 16"</t>
  </si>
  <si>
    <t>муниципальное бюджетное общеобразовательное учреждение "Основная общеобразовательная школа № 103"</t>
  </si>
  <si>
    <t>муниципальное бюджетное общеобразовательное учреждение "Основная общеобразовательная школа №90"</t>
  </si>
  <si>
    <t>муниципальное бюджетное общеобразовательное учреждение "Основная общеобразовательная школа № 21"</t>
  </si>
  <si>
    <t>муниципальное бюджетное общеобразовательное учреждение "Основная общеобразовательная школа № 9"</t>
  </si>
  <si>
    <t>муниципальное бюджетное общеобразовательное учреждение "Основная общеобразовательная школа №6"</t>
  </si>
  <si>
    <t>муниципальное казенное учреждение для детей-сирот и детей оставшихся без попечения родителей детский дом"Центр содействия семейному устройству детей "Радуга" Юргинского городского округа</t>
  </si>
  <si>
    <t>Муниципальное образовательное учреждение "Линейная средняя общеобразовательная школа"</t>
  </si>
  <si>
    <t>Государственное профессиональное образовательное учреждение "Кемеровский областной музыкальный колледж"</t>
  </si>
  <si>
    <t>Государственное профессиональное образовательное учреждение "Кемеровский областной колледж культуры и искусств"</t>
  </si>
  <si>
    <t>Государственное профессиональное образовательное учреждение "Беловский многопрофильный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</si>
  <si>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</si>
  <si>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Кемеровский педагогический колледж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</si>
  <si>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</si>
  <si>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</si>
  <si>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</si>
  <si>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</si>
  <si>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"Полысаевский индустриальный техникум" (Государственное профессиональное образовательное учреждение ПИТ)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</si>
  <si>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</si>
  <si>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с. Тарасово</t>
  </si>
  <si>
    <t>Государственное профессиональное образовательное учреждение  Кемеровский техникум индустрии питания и сферы услуг</t>
  </si>
  <si>
    <t>Государственное казенное профессиональное образовательное учреждение "Кемеровский горнотехнический техникум"</t>
  </si>
  <si>
    <t>Государственное казенное профессиональное образовательное учреждение Междуреченский горностроительный техникум</t>
  </si>
  <si>
    <t>Государственное образовательное учреждение среднего профессионального образования Кемеровский педагогический колледж №2</t>
  </si>
  <si>
    <t>Государственное образовательное учреждение среднего профессионального образования Новокузнецкий педагогический колледж № 1</t>
  </si>
  <si>
    <t>Государственное образовательное учреждение среднего профессионального образования "Таштагольский горный техникум"</t>
  </si>
  <si>
    <t>Ггосударственное профессиональное образовательное учреждение «Киселёвский политехнический техникум»</t>
  </si>
  <si>
    <t xml:space="preserve">Государственное профессиональное образовательное учреждение г.Кемерово </t>
  </si>
  <si>
    <t>Государственное образовательное учреждение начального профессионального образования профессиональное училище № 65 г.Кемерово</t>
  </si>
  <si>
    <t>муниципальное бюджетное общеобразовательное учреждение "Курск-Смоленская основная общеобразовательная школа"</t>
  </si>
  <si>
    <t>муниципальное бюджетное общеобразовательное учреждение "Орлово- Розовская Начальная школа - детский сад"</t>
  </si>
  <si>
    <t>муниципальное бюджетное общеобразовательное учреждение "Шестаковская Начальная школа - детский сад"</t>
  </si>
  <si>
    <t>муниципальное казенное общеобразовательное учреждение "Чебулинская  общеобразовательная школа-интернат психолого-педагогической поддержки"</t>
  </si>
  <si>
    <t>муниципальное бюджетное общеобразовательное учреждение "Михайловская районная вечерняя (сменная) общеобразовательная школа"</t>
  </si>
  <si>
    <t>муниципальное бюджетное общеобразовательное учреждение "Вечерняя (сменная) общеобразовательная школа № 1"</t>
  </si>
  <si>
    <t>муниципальное образовательное учреждение средняя общеобразовательная школа №2</t>
  </si>
  <si>
    <t>Муниципальное бюджетное вечернее (сменное) общеобразовательное учреждение Вечерняя (сменная) общеобразовательная школа №1</t>
  </si>
  <si>
    <t xml:space="preserve">муниципальное казенное общеобразовательное учреждение Специальная (коррекционная) школа № 9 </t>
  </si>
  <si>
    <t>муниципальное казенное общеобразовательное учреждение Специальная коррекционная общеобразовательная школа №7</t>
  </si>
  <si>
    <t>муниципальное нетиповое бюджетное общеобразовательное учреждение "Лицей №76"</t>
  </si>
  <si>
    <t>Муниципальное бюджетное общеобразовательное учреждение "Открытая (сменная) общеобразовательная школа №86"</t>
  </si>
  <si>
    <t>муниципальное казенное общеобразовательное учреждение "Специальная школа-интернат № 38"</t>
  </si>
  <si>
    <t>муниципальное бюджетное вечернее (сменное) общеобразовательное учреждение "Вечерняя (сменная) общеобразовательная школа №2"</t>
  </si>
  <si>
    <t>муниципальное бюджетное вечернее (сменное) общеобразовательное учреждение "Вечерняя (сменная) общеобразовательная школа №4"</t>
  </si>
  <si>
    <t>муниципальное бюджетное вечернее (сменное) общеобразовательное учреждение "Вечерняя (сменная) общеобразовательная школа №5"</t>
  </si>
  <si>
    <t>муниципальное казенное общеобразовательное учреждение "Специальная школа №106"</t>
  </si>
  <si>
    <t>Отсутствие в справочнике кодов специальностей</t>
  </si>
  <si>
    <t xml:space="preserve">Техническая возможность не предоставлена оператором ФИС ФРДО </t>
  </si>
  <si>
    <t>Нет данных</t>
  </si>
  <si>
    <t>Утерян архив</t>
  </si>
  <si>
    <t>Утеряны книги выдачи</t>
  </si>
  <si>
    <t>муниципальное казенное учреждение для детей-сирот и детей, оставшихся без попечения родителей "Детский дом "Радуга"</t>
  </si>
  <si>
    <t>Администрация муниципального образования "Таштагольский муниципальный район"</t>
  </si>
  <si>
    <t>муниципальное автономное общеобразовательное учреждение "Средняя общеобразовательная школа №1"</t>
  </si>
  <si>
    <t>Государственное образовательное учреждение профессиональное училище № 63</t>
  </si>
  <si>
    <t>Государственное образовательное учреждение среднего профессионального образования "Кемеровский архитектурно-строительный техникум"</t>
  </si>
  <si>
    <t>Государственное образовательное учреждение начального профессионального образования Профессиональное училище №85</t>
  </si>
  <si>
    <t>1024200714196</t>
  </si>
  <si>
    <t>1034214001084</t>
  </si>
  <si>
    <t>1024201429075</t>
  </si>
  <si>
    <t>1024200662980</t>
  </si>
  <si>
    <t>1024200646700</t>
  </si>
  <si>
    <t>1034234000646</t>
  </si>
  <si>
    <t>1034234000910</t>
  </si>
  <si>
    <t>1024202005090</t>
  </si>
  <si>
    <t>1024202275525</t>
  </si>
  <si>
    <t>1024202291850</t>
  </si>
  <si>
    <t>1024202128389</t>
  </si>
  <si>
    <t>1024201257838</t>
  </si>
  <si>
    <t xml:space="preserve">муниципальное бюджетное общеобразовательное учреждение «Основная общеобразовательная школа №12» </t>
  </si>
  <si>
    <t>1034223000800</t>
  </si>
  <si>
    <t>1024201982793</t>
  </si>
  <si>
    <t>1024201981407</t>
  </si>
  <si>
    <t>1024201982243</t>
  </si>
  <si>
    <t>муниципальное бюджетное общеобразовательное учреждение "Пачинская средняя общеобразовательная школа Яшкинского муниципального района"</t>
  </si>
  <si>
    <t>1024201887511</t>
  </si>
  <si>
    <t xml:space="preserve">Государственное образовательное учреждение начального профессионального образования Профессиональное училище № 62 </t>
  </si>
  <si>
    <t>Профессиональное училище № 37</t>
  </si>
  <si>
    <t>муниципальное бюджетное общеобразовательное учреждение для детей-сирот и детей, оставшихся без попечения родителей (законных представителей) "Общеобразовательная школа-интернат психолого-педагогической поддержки № 27"</t>
  </si>
  <si>
    <t>Муниципальное специальное (коррекционное) образовательной учреждение для обучающихся, воспитанников с ограниченными возможностями здоровья «Специальная (коррекционная) общеобразовательная школа-интернат № 9, VIII вида»</t>
  </si>
  <si>
    <t>Муниципальное оздоровительное образовательное учреждение санаторного типа для детей, нуждающихся в длительном лечении «Санаторная общеобразовательная школа-интернат №53»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</si>
</sst>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3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9">
    <xf numFmtId="0" fontId="0" fillId="0" borderId="0" xfId="0"/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 wrapText="1"/>
    </xf>
    <xf numFmtId="1" fontId="4" fillId="0" borderId="17" xfId="1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 wrapText="1"/>
    </xf>
    <xf numFmtId="1" fontId="4" fillId="0" borderId="17" xfId="1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textRotation="90" wrapText="1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textRotation="90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49" fontId="4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textRotation="90" wrapText="1"/>
    </xf>
    <xf numFmtId="49" fontId="4" fillId="8" borderId="12" xfId="1" applyNumberFormat="1" applyFont="1" applyFill="1" applyBorder="1" applyAlignment="1">
      <alignment horizontal="center" vertical="center" wrapText="1"/>
    </xf>
    <xf numFmtId="49" fontId="4" fillId="8" borderId="5" xfId="1" applyNumberFormat="1" applyFont="1" applyFill="1" applyBorder="1" applyAlignment="1">
      <alignment horizontal="center" vertical="center" wrapText="1"/>
    </xf>
    <xf numFmtId="49" fontId="4" fillId="8" borderId="17" xfId="1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49" fontId="1" fillId="2" borderId="62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 wrapText="1"/>
    </xf>
    <xf numFmtId="49" fontId="1" fillId="2" borderId="6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49" fontId="1" fillId="3" borderId="46" xfId="0" applyNumberFormat="1" applyFont="1" applyFill="1" applyBorder="1" applyAlignment="1">
      <alignment horizontal="center" vertical="center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49" fontId="5" fillId="2" borderId="55" xfId="0" applyNumberFormat="1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49" fontId="1" fillId="3" borderId="3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2" zoomScale="75" zoomScaleNormal="75" zoomScaleSheetLayoutView="100" workbookViewId="0">
      <pane xSplit="6" ySplit="5" topLeftCell="AC40" activePane="bottomRight" state="frozen"/>
      <selection activeCell="A2" sqref="A2"/>
      <selection pane="topRight" activeCell="G2" sqref="G2"/>
      <selection pane="bottomLeft" activeCell="A7" sqref="A7"/>
      <selection pane="bottomRight" activeCell="E57" sqref="E57:E1149"/>
    </sheetView>
  </sheetViews>
  <sheetFormatPr defaultRowHeight="12.75" x14ac:dyDescent="0.25"/>
  <cols>
    <col min="1" max="1" width="5.7109375" style="115" customWidth="1"/>
    <col min="2" max="2" width="38.5703125" style="116" customWidth="1"/>
    <col min="3" max="3" width="5.7109375" style="117" customWidth="1"/>
    <col min="4" max="4" width="58.5703125" style="115" customWidth="1"/>
    <col min="5" max="5" width="15.42578125" style="115" customWidth="1"/>
    <col min="6" max="6" width="29.5703125" style="116" customWidth="1"/>
    <col min="7" max="7" width="6.42578125" style="18" customWidth="1"/>
    <col min="8" max="9" width="5.5703125" style="18" customWidth="1"/>
    <col min="10" max="10" width="5.42578125" style="18" customWidth="1"/>
    <col min="11" max="11" width="5.5703125" style="18" customWidth="1"/>
    <col min="12" max="12" width="5.28515625" style="18" customWidth="1"/>
    <col min="13" max="13" width="5.7109375" style="18" customWidth="1"/>
    <col min="14" max="14" width="5.42578125" style="18" customWidth="1"/>
    <col min="15" max="15" width="5.85546875" style="18" customWidth="1"/>
    <col min="16" max="16" width="5.7109375" style="18" customWidth="1"/>
    <col min="17" max="18" width="5.5703125" style="18" customWidth="1"/>
    <col min="19" max="19" width="5.85546875" style="18" customWidth="1"/>
    <col min="20" max="20" width="5.42578125" style="18" customWidth="1"/>
    <col min="21" max="21" width="5.28515625" style="18" customWidth="1"/>
    <col min="22" max="22" width="5" style="18" customWidth="1"/>
    <col min="23" max="23" width="5.5703125" style="18" customWidth="1"/>
    <col min="24" max="24" width="4.5703125" style="18" customWidth="1"/>
    <col min="25" max="25" width="5.28515625" style="18" customWidth="1"/>
    <col min="26" max="26" width="6.5703125" style="18" customWidth="1"/>
    <col min="27" max="27" width="21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6" thickBot="1" x14ac:dyDescent="0.3">
      <c r="A2" s="265" t="s">
        <v>0</v>
      </c>
      <c r="B2" s="266"/>
      <c r="C2" s="266"/>
      <c r="D2" s="266"/>
      <c r="E2" s="266"/>
      <c r="F2" s="168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69" t="s">
        <v>11</v>
      </c>
    </row>
    <row r="3" spans="1:27" ht="25.5" x14ac:dyDescent="0.25">
      <c r="A3" s="277" t="s">
        <v>1869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3</v>
      </c>
      <c r="R3" s="2">
        <v>5</v>
      </c>
      <c r="S3" s="2">
        <v>6</v>
      </c>
      <c r="T3" s="2">
        <v>2</v>
      </c>
      <c r="U3" s="2">
        <v>3</v>
      </c>
      <c r="V3" s="2">
        <v>0</v>
      </c>
      <c r="W3" s="2">
        <v>0</v>
      </c>
      <c r="X3" s="2">
        <v>0</v>
      </c>
      <c r="Y3" s="2">
        <v>0</v>
      </c>
      <c r="Z3" s="2">
        <f>SUM(Q3:Y3)</f>
        <v>19</v>
      </c>
      <c r="AA3" s="263" t="s">
        <v>1850</v>
      </c>
    </row>
    <row r="4" spans="1:27" ht="26.25" thickBot="1" x14ac:dyDescent="0.3">
      <c r="A4" s="279"/>
      <c r="B4" s="280"/>
      <c r="C4" s="280"/>
      <c r="D4" s="280"/>
      <c r="E4" s="280"/>
      <c r="F4" s="173" t="s">
        <v>3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2">
        <v>0</v>
      </c>
      <c r="W4" s="2">
        <v>0</v>
      </c>
      <c r="X4" s="2">
        <v>0</v>
      </c>
      <c r="Y4" s="2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6" thickBot="1" x14ac:dyDescent="0.3">
      <c r="A6" s="167" t="s">
        <v>4</v>
      </c>
      <c r="B6" s="266" t="s">
        <v>14</v>
      </c>
      <c r="C6" s="266"/>
      <c r="D6" s="168" t="s">
        <v>15</v>
      </c>
      <c r="E6" s="168" t="s">
        <v>7</v>
      </c>
      <c r="F6" s="168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69" t="s">
        <v>11</v>
      </c>
    </row>
    <row r="7" spans="1:27" x14ac:dyDescent="0.25">
      <c r="A7" s="257">
        <v>1</v>
      </c>
      <c r="B7" s="259" t="s">
        <v>8</v>
      </c>
      <c r="C7" s="259"/>
      <c r="D7" s="281" t="s">
        <v>57</v>
      </c>
      <c r="E7" s="281" t="s">
        <v>17</v>
      </c>
      <c r="F7" s="165" t="s">
        <v>6</v>
      </c>
      <c r="G7" s="175">
        <v>193</v>
      </c>
      <c r="H7" s="175">
        <v>210</v>
      </c>
      <c r="I7" s="175">
        <v>240</v>
      </c>
      <c r="J7" s="175">
        <v>212</v>
      </c>
      <c r="K7" s="175">
        <v>222</v>
      </c>
      <c r="L7" s="175">
        <v>199</v>
      </c>
      <c r="M7" s="175">
        <v>191</v>
      </c>
      <c r="N7" s="175">
        <v>197</v>
      </c>
      <c r="O7" s="175">
        <v>176</v>
      </c>
      <c r="P7" s="175">
        <v>190</v>
      </c>
      <c r="Q7" s="175">
        <v>193</v>
      </c>
      <c r="R7" s="175">
        <v>208</v>
      </c>
      <c r="S7" s="175">
        <v>171</v>
      </c>
      <c r="T7" s="175">
        <v>186</v>
      </c>
      <c r="U7" s="175">
        <v>176</v>
      </c>
      <c r="V7" s="175">
        <v>155</v>
      </c>
      <c r="W7" s="175">
        <v>166</v>
      </c>
      <c r="X7" s="175">
        <v>164</v>
      </c>
      <c r="Y7" s="175">
        <v>178</v>
      </c>
      <c r="Z7" s="175">
        <f t="shared" ref="Z7:Z16" si="0">SUM(G7:Y7)</f>
        <v>3627</v>
      </c>
      <c r="AA7" s="255"/>
    </row>
    <row r="8" spans="1:27" ht="42.75" customHeight="1" thickBot="1" x14ac:dyDescent="0.3">
      <c r="A8" s="258"/>
      <c r="B8" s="260"/>
      <c r="C8" s="260"/>
      <c r="D8" s="282"/>
      <c r="E8" s="282"/>
      <c r="F8" s="166" t="s">
        <v>3</v>
      </c>
      <c r="G8" s="3">
        <v>193</v>
      </c>
      <c r="H8" s="3">
        <v>210</v>
      </c>
      <c r="I8" s="3">
        <v>240</v>
      </c>
      <c r="J8" s="3">
        <v>212</v>
      </c>
      <c r="K8" s="3">
        <v>222</v>
      </c>
      <c r="L8" s="3">
        <v>199</v>
      </c>
      <c r="M8" s="3">
        <v>191</v>
      </c>
      <c r="N8" s="3">
        <v>197</v>
      </c>
      <c r="O8" s="3">
        <v>176</v>
      </c>
      <c r="P8" s="3">
        <v>190</v>
      </c>
      <c r="Q8" s="3">
        <v>193</v>
      </c>
      <c r="R8" s="3">
        <v>208</v>
      </c>
      <c r="S8" s="176">
        <v>171</v>
      </c>
      <c r="T8" s="176">
        <v>186</v>
      </c>
      <c r="U8" s="176">
        <v>176</v>
      </c>
      <c r="V8" s="176">
        <v>155</v>
      </c>
      <c r="W8" s="176">
        <v>166</v>
      </c>
      <c r="X8" s="176">
        <v>164</v>
      </c>
      <c r="Y8" s="176">
        <v>178</v>
      </c>
      <c r="Z8" s="176">
        <f t="shared" si="0"/>
        <v>3627</v>
      </c>
      <c r="AA8" s="256"/>
    </row>
    <row r="9" spans="1:27" x14ac:dyDescent="0.25">
      <c r="A9" s="261" t="s">
        <v>12</v>
      </c>
      <c r="B9" s="259" t="s">
        <v>8</v>
      </c>
      <c r="C9" s="259"/>
      <c r="D9" s="275" t="s">
        <v>46</v>
      </c>
      <c r="E9" s="275" t="s">
        <v>18</v>
      </c>
      <c r="F9" s="165" t="s">
        <v>6</v>
      </c>
      <c r="G9" s="2">
        <v>80</v>
      </c>
      <c r="H9" s="2">
        <v>99</v>
      </c>
      <c r="I9" s="2">
        <v>103</v>
      </c>
      <c r="J9" s="16">
        <v>73</v>
      </c>
      <c r="K9" s="16">
        <v>94</v>
      </c>
      <c r="L9" s="16">
        <v>64</v>
      </c>
      <c r="M9" s="16">
        <v>31</v>
      </c>
      <c r="N9" s="16">
        <v>66</v>
      </c>
      <c r="O9" s="16">
        <v>34</v>
      </c>
      <c r="P9" s="16">
        <v>54</v>
      </c>
      <c r="Q9" s="16">
        <v>78</v>
      </c>
      <c r="R9" s="16">
        <v>30</v>
      </c>
      <c r="S9" s="175">
        <v>29</v>
      </c>
      <c r="T9" s="175">
        <v>28</v>
      </c>
      <c r="U9" s="175">
        <v>48</v>
      </c>
      <c r="V9" s="175">
        <v>20</v>
      </c>
      <c r="W9" s="175">
        <v>23</v>
      </c>
      <c r="X9" s="175">
        <v>19</v>
      </c>
      <c r="Y9" s="175">
        <v>41</v>
      </c>
      <c r="Z9" s="7">
        <f t="shared" si="0"/>
        <v>1014</v>
      </c>
      <c r="AA9" s="273"/>
    </row>
    <row r="10" spans="1:27" ht="26.25" thickBot="1" x14ac:dyDescent="0.3">
      <c r="A10" s="262"/>
      <c r="B10" s="260"/>
      <c r="C10" s="260"/>
      <c r="D10" s="276"/>
      <c r="E10" s="276"/>
      <c r="F10" s="166" t="s">
        <v>3</v>
      </c>
      <c r="G10" s="176">
        <v>80</v>
      </c>
      <c r="H10" s="176">
        <v>99</v>
      </c>
      <c r="I10" s="176">
        <v>103</v>
      </c>
      <c r="J10" s="6">
        <v>73</v>
      </c>
      <c r="K10" s="6">
        <v>94</v>
      </c>
      <c r="L10" s="6">
        <v>64</v>
      </c>
      <c r="M10" s="6">
        <v>31</v>
      </c>
      <c r="N10" s="6">
        <v>66</v>
      </c>
      <c r="O10" s="6">
        <v>34</v>
      </c>
      <c r="P10" s="6">
        <v>54</v>
      </c>
      <c r="Q10" s="8">
        <v>78</v>
      </c>
      <c r="R10" s="8">
        <v>30</v>
      </c>
      <c r="S10" s="176">
        <v>29</v>
      </c>
      <c r="T10" s="176">
        <v>28</v>
      </c>
      <c r="U10" s="176">
        <v>48</v>
      </c>
      <c r="V10" s="176">
        <v>20</v>
      </c>
      <c r="W10" s="176">
        <v>23</v>
      </c>
      <c r="X10" s="176">
        <v>19</v>
      </c>
      <c r="Y10" s="176">
        <v>41</v>
      </c>
      <c r="Z10" s="8">
        <f t="shared" si="0"/>
        <v>1014</v>
      </c>
      <c r="AA10" s="274"/>
    </row>
    <row r="11" spans="1:27" x14ac:dyDescent="0.25">
      <c r="A11" s="261" t="s">
        <v>22</v>
      </c>
      <c r="B11" s="259" t="s">
        <v>8</v>
      </c>
      <c r="C11" s="259"/>
      <c r="D11" s="275" t="s">
        <v>19</v>
      </c>
      <c r="E11" s="275" t="s">
        <v>20</v>
      </c>
      <c r="F11" s="165" t="s">
        <v>6</v>
      </c>
      <c r="G11" s="175">
        <v>319</v>
      </c>
      <c r="H11" s="175">
        <v>253</v>
      </c>
      <c r="I11" s="175">
        <v>300</v>
      </c>
      <c r="J11" s="175">
        <v>267</v>
      </c>
      <c r="K11" s="175">
        <v>243</v>
      </c>
      <c r="L11" s="175">
        <v>206</v>
      </c>
      <c r="M11" s="175">
        <v>190</v>
      </c>
      <c r="N11" s="175">
        <v>152</v>
      </c>
      <c r="O11" s="175">
        <v>116</v>
      </c>
      <c r="P11" s="175">
        <v>105</v>
      </c>
      <c r="Q11" s="175">
        <v>133</v>
      </c>
      <c r="R11" s="175">
        <v>81</v>
      </c>
      <c r="S11" s="175">
        <v>81</v>
      </c>
      <c r="T11" s="175">
        <v>78</v>
      </c>
      <c r="U11" s="175">
        <v>56</v>
      </c>
      <c r="V11" s="175">
        <v>58</v>
      </c>
      <c r="W11" s="175">
        <v>57</v>
      </c>
      <c r="X11" s="175">
        <v>92</v>
      </c>
      <c r="Y11" s="175">
        <v>96</v>
      </c>
      <c r="Z11" s="7">
        <f t="shared" si="0"/>
        <v>2883</v>
      </c>
      <c r="AA11" s="273"/>
    </row>
    <row r="12" spans="1:27" ht="25.5" x14ac:dyDescent="0.25">
      <c r="A12" s="262"/>
      <c r="B12" s="260"/>
      <c r="C12" s="260"/>
      <c r="D12" s="276"/>
      <c r="E12" s="276"/>
      <c r="F12" s="166" t="s">
        <v>3</v>
      </c>
      <c r="G12" s="176">
        <v>319</v>
      </c>
      <c r="H12" s="176">
        <v>253</v>
      </c>
      <c r="I12" s="176">
        <v>300</v>
      </c>
      <c r="J12" s="176">
        <v>267</v>
      </c>
      <c r="K12" s="176">
        <v>243</v>
      </c>
      <c r="L12" s="176">
        <v>206</v>
      </c>
      <c r="M12" s="176">
        <v>190</v>
      </c>
      <c r="N12" s="176">
        <v>152</v>
      </c>
      <c r="O12" s="176">
        <v>116</v>
      </c>
      <c r="P12" s="176">
        <v>105</v>
      </c>
      <c r="Q12" s="176">
        <v>133</v>
      </c>
      <c r="R12" s="176">
        <v>81</v>
      </c>
      <c r="S12" s="176">
        <v>81</v>
      </c>
      <c r="T12" s="176">
        <v>78</v>
      </c>
      <c r="U12" s="176">
        <v>56</v>
      </c>
      <c r="V12" s="176">
        <v>58</v>
      </c>
      <c r="W12" s="176">
        <v>57</v>
      </c>
      <c r="X12" s="176">
        <v>92</v>
      </c>
      <c r="Y12" s="176">
        <v>96</v>
      </c>
      <c r="Z12" s="6">
        <f t="shared" si="0"/>
        <v>2883</v>
      </c>
      <c r="AA12" s="274"/>
    </row>
    <row r="13" spans="1:27" x14ac:dyDescent="0.25">
      <c r="A13" s="262"/>
      <c r="B13" s="260" t="s">
        <v>10</v>
      </c>
      <c r="C13" s="286" t="s">
        <v>76</v>
      </c>
      <c r="D13" s="276" t="s">
        <v>36</v>
      </c>
      <c r="E13" s="276" t="s">
        <v>35</v>
      </c>
      <c r="F13" s="166" t="s">
        <v>6</v>
      </c>
      <c r="G13" s="176">
        <v>140</v>
      </c>
      <c r="H13" s="176">
        <v>127</v>
      </c>
      <c r="I13" s="176">
        <v>173</v>
      </c>
      <c r="J13" s="176">
        <v>186</v>
      </c>
      <c r="K13" s="176">
        <v>162</v>
      </c>
      <c r="L13" s="176">
        <v>88</v>
      </c>
      <c r="M13" s="176">
        <v>0</v>
      </c>
      <c r="N13" s="176">
        <v>0</v>
      </c>
      <c r="O13" s="176">
        <v>0</v>
      </c>
      <c r="P13" s="176">
        <v>34</v>
      </c>
      <c r="Q13" s="176">
        <v>25</v>
      </c>
      <c r="R13" s="176">
        <v>16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6">
        <f t="shared" si="0"/>
        <v>951</v>
      </c>
      <c r="AA13" s="287"/>
    </row>
    <row r="14" spans="1:27" ht="26.25" thickBot="1" x14ac:dyDescent="0.3">
      <c r="A14" s="262"/>
      <c r="B14" s="260"/>
      <c r="C14" s="286"/>
      <c r="D14" s="280"/>
      <c r="E14" s="280"/>
      <c r="F14" s="172" t="s">
        <v>3</v>
      </c>
      <c r="G14" s="176">
        <v>140</v>
      </c>
      <c r="H14" s="176">
        <v>127</v>
      </c>
      <c r="I14" s="176">
        <v>173</v>
      </c>
      <c r="J14" s="176">
        <v>186</v>
      </c>
      <c r="K14" s="176">
        <v>162</v>
      </c>
      <c r="L14" s="176">
        <v>88</v>
      </c>
      <c r="M14" s="176">
        <v>0</v>
      </c>
      <c r="N14" s="176">
        <v>0</v>
      </c>
      <c r="O14" s="176">
        <v>0</v>
      </c>
      <c r="P14" s="176">
        <v>34</v>
      </c>
      <c r="Q14" s="176">
        <v>25</v>
      </c>
      <c r="R14" s="176">
        <v>16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24">
        <f t="shared" si="0"/>
        <v>951</v>
      </c>
      <c r="AA14" s="288"/>
    </row>
    <row r="15" spans="1:27" x14ac:dyDescent="0.25">
      <c r="A15" s="289" t="s">
        <v>24</v>
      </c>
      <c r="B15" s="259" t="s">
        <v>8</v>
      </c>
      <c r="C15" s="292"/>
      <c r="D15" s="257" t="s">
        <v>23</v>
      </c>
      <c r="E15" s="275" t="s">
        <v>21</v>
      </c>
      <c r="F15" s="165" t="s">
        <v>6</v>
      </c>
      <c r="G15" s="175">
        <v>142</v>
      </c>
      <c r="H15" s="175">
        <v>160</v>
      </c>
      <c r="I15" s="175">
        <v>146</v>
      </c>
      <c r="J15" s="175">
        <v>192</v>
      </c>
      <c r="K15" s="175">
        <v>148</v>
      </c>
      <c r="L15" s="175">
        <v>156</v>
      </c>
      <c r="M15" s="175">
        <v>147</v>
      </c>
      <c r="N15" s="175">
        <v>150</v>
      </c>
      <c r="O15" s="175">
        <v>157</v>
      </c>
      <c r="P15" s="175">
        <v>145</v>
      </c>
      <c r="Q15" s="175">
        <v>163</v>
      </c>
      <c r="R15" s="175">
        <v>172</v>
      </c>
      <c r="S15" s="175">
        <v>208</v>
      </c>
      <c r="T15" s="175">
        <v>183</v>
      </c>
      <c r="U15" s="175">
        <v>184</v>
      </c>
      <c r="V15" s="175">
        <v>154</v>
      </c>
      <c r="W15" s="175">
        <v>168</v>
      </c>
      <c r="X15" s="175">
        <v>151</v>
      </c>
      <c r="Y15" s="175">
        <v>141</v>
      </c>
      <c r="Z15" s="7">
        <f t="shared" si="0"/>
        <v>3067</v>
      </c>
      <c r="AA15" s="294"/>
    </row>
    <row r="16" spans="1:27" ht="26.25" thickBot="1" x14ac:dyDescent="0.3">
      <c r="A16" s="290"/>
      <c r="B16" s="260"/>
      <c r="C16" s="293"/>
      <c r="D16" s="279"/>
      <c r="E16" s="280"/>
      <c r="F16" s="173" t="s">
        <v>3</v>
      </c>
      <c r="G16" s="176">
        <v>142</v>
      </c>
      <c r="H16" s="176">
        <v>160</v>
      </c>
      <c r="I16" s="176">
        <v>146</v>
      </c>
      <c r="J16" s="176">
        <v>192</v>
      </c>
      <c r="K16" s="176">
        <v>148</v>
      </c>
      <c r="L16" s="176">
        <v>156</v>
      </c>
      <c r="M16" s="176">
        <v>147</v>
      </c>
      <c r="N16" s="176">
        <v>150</v>
      </c>
      <c r="O16" s="176">
        <v>157</v>
      </c>
      <c r="P16" s="176">
        <v>145</v>
      </c>
      <c r="Q16" s="176">
        <v>163</v>
      </c>
      <c r="R16" s="176">
        <v>172</v>
      </c>
      <c r="S16" s="176">
        <v>208</v>
      </c>
      <c r="T16" s="176">
        <v>183</v>
      </c>
      <c r="U16" s="176">
        <v>184</v>
      </c>
      <c r="V16" s="176">
        <v>154</v>
      </c>
      <c r="W16" s="3">
        <v>168</v>
      </c>
      <c r="X16" s="3">
        <v>151</v>
      </c>
      <c r="Y16" s="3">
        <v>141</v>
      </c>
      <c r="Z16" s="8">
        <f t="shared" si="0"/>
        <v>3067</v>
      </c>
      <c r="AA16" s="295"/>
    </row>
    <row r="17" spans="1:27" x14ac:dyDescent="0.25">
      <c r="A17" s="261" t="s">
        <v>25</v>
      </c>
      <c r="B17" s="259" t="s">
        <v>8</v>
      </c>
      <c r="C17" s="259"/>
      <c r="D17" s="275" t="s">
        <v>64</v>
      </c>
      <c r="E17" s="275" t="s">
        <v>65</v>
      </c>
      <c r="F17" s="165" t="s">
        <v>6</v>
      </c>
      <c r="G17" s="175">
        <v>173</v>
      </c>
      <c r="H17" s="175">
        <v>192</v>
      </c>
      <c r="I17" s="175">
        <v>206</v>
      </c>
      <c r="J17" s="175">
        <v>191</v>
      </c>
      <c r="K17" s="175">
        <v>177</v>
      </c>
      <c r="L17" s="175">
        <v>168</v>
      </c>
      <c r="M17" s="175">
        <v>138</v>
      </c>
      <c r="N17" s="175">
        <v>110</v>
      </c>
      <c r="O17" s="175">
        <v>109</v>
      </c>
      <c r="P17" s="175">
        <v>97</v>
      </c>
      <c r="Q17" s="175">
        <v>225</v>
      </c>
      <c r="R17" s="175">
        <v>205</v>
      </c>
      <c r="S17" s="175">
        <v>197</v>
      </c>
      <c r="T17" s="175">
        <v>190</v>
      </c>
      <c r="U17" s="175">
        <v>191</v>
      </c>
      <c r="V17" s="175">
        <v>185</v>
      </c>
      <c r="W17" s="175">
        <v>174</v>
      </c>
      <c r="X17" s="175">
        <v>160</v>
      </c>
      <c r="Y17" s="175">
        <v>161</v>
      </c>
      <c r="Z17" s="7">
        <f>SUM(G17:Y17)</f>
        <v>3249</v>
      </c>
      <c r="AA17" s="273"/>
    </row>
    <row r="18" spans="1:27" ht="25.5" x14ac:dyDescent="0.25">
      <c r="A18" s="262"/>
      <c r="B18" s="260"/>
      <c r="C18" s="260"/>
      <c r="D18" s="276"/>
      <c r="E18" s="276"/>
      <c r="F18" s="166" t="s">
        <v>3</v>
      </c>
      <c r="G18" s="176">
        <v>173</v>
      </c>
      <c r="H18" s="176">
        <v>192</v>
      </c>
      <c r="I18" s="176">
        <v>206</v>
      </c>
      <c r="J18" s="176">
        <v>191</v>
      </c>
      <c r="K18" s="176">
        <v>177</v>
      </c>
      <c r="L18" s="176">
        <v>168</v>
      </c>
      <c r="M18" s="176">
        <v>138</v>
      </c>
      <c r="N18" s="176">
        <v>110</v>
      </c>
      <c r="O18" s="176">
        <v>109</v>
      </c>
      <c r="P18" s="176">
        <v>97</v>
      </c>
      <c r="Q18" s="176">
        <v>225</v>
      </c>
      <c r="R18" s="176">
        <v>205</v>
      </c>
      <c r="S18" s="176">
        <v>197</v>
      </c>
      <c r="T18" s="176">
        <v>190</v>
      </c>
      <c r="U18" s="176">
        <v>191</v>
      </c>
      <c r="V18" s="176">
        <v>185</v>
      </c>
      <c r="W18" s="176">
        <v>174</v>
      </c>
      <c r="X18" s="176">
        <v>160</v>
      </c>
      <c r="Y18" s="176">
        <v>161</v>
      </c>
      <c r="Z18" s="6">
        <f>SUM(G18:Y18)</f>
        <v>3249</v>
      </c>
      <c r="AA18" s="274"/>
    </row>
    <row r="19" spans="1:27" x14ac:dyDescent="0.25">
      <c r="A19" s="262"/>
      <c r="B19" s="260" t="s">
        <v>10</v>
      </c>
      <c r="C19" s="286" t="s">
        <v>75</v>
      </c>
      <c r="D19" s="276" t="s">
        <v>2133</v>
      </c>
      <c r="E19" s="276" t="s">
        <v>66</v>
      </c>
      <c r="F19" s="166" t="s">
        <v>6</v>
      </c>
      <c r="G19" s="176">
        <v>143</v>
      </c>
      <c r="H19" s="176">
        <v>159</v>
      </c>
      <c r="I19" s="176">
        <v>163</v>
      </c>
      <c r="J19" s="176">
        <v>118</v>
      </c>
      <c r="K19" s="176">
        <v>135</v>
      </c>
      <c r="L19" s="176">
        <v>76</v>
      </c>
      <c r="M19" s="176">
        <v>83</v>
      </c>
      <c r="N19" s="176">
        <v>75</v>
      </c>
      <c r="O19" s="176">
        <v>69</v>
      </c>
      <c r="P19" s="176">
        <v>92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6">
        <f>SUM(G19:Y19)</f>
        <v>1113</v>
      </c>
      <c r="AA19" s="287"/>
    </row>
    <row r="20" spans="1:27" ht="25.5" x14ac:dyDescent="0.25">
      <c r="A20" s="262"/>
      <c r="B20" s="260"/>
      <c r="C20" s="286"/>
      <c r="D20" s="276"/>
      <c r="E20" s="276"/>
      <c r="F20" s="166" t="s">
        <v>3</v>
      </c>
      <c r="G20" s="176">
        <v>143</v>
      </c>
      <c r="H20" s="176">
        <v>159</v>
      </c>
      <c r="I20" s="176">
        <v>163</v>
      </c>
      <c r="J20" s="176">
        <v>118</v>
      </c>
      <c r="K20" s="176">
        <v>135</v>
      </c>
      <c r="L20" s="176">
        <v>76</v>
      </c>
      <c r="M20" s="176">
        <v>83</v>
      </c>
      <c r="N20" s="176">
        <v>75</v>
      </c>
      <c r="O20" s="176">
        <v>69</v>
      </c>
      <c r="P20" s="176">
        <v>92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6">
        <f t="shared" ref="Z20:Z21" si="1">SUM(G20:Y20)</f>
        <v>1113</v>
      </c>
      <c r="AA20" s="274"/>
    </row>
    <row r="21" spans="1:27" x14ac:dyDescent="0.25">
      <c r="A21" s="262"/>
      <c r="B21" s="260"/>
      <c r="C21" s="286" t="s">
        <v>74</v>
      </c>
      <c r="D21" s="298" t="s">
        <v>2134</v>
      </c>
      <c r="E21" s="299" t="s">
        <v>38</v>
      </c>
      <c r="F21" s="166" t="s">
        <v>6</v>
      </c>
      <c r="G21" s="6">
        <v>64</v>
      </c>
      <c r="H21" s="6">
        <v>50</v>
      </c>
      <c r="I21" s="6">
        <v>53</v>
      </c>
      <c r="J21" s="6">
        <v>50</v>
      </c>
      <c r="K21" s="6">
        <v>20</v>
      </c>
      <c r="L21" s="6">
        <v>34</v>
      </c>
      <c r="M21" s="6">
        <v>3</v>
      </c>
      <c r="N21" s="6">
        <v>37</v>
      </c>
      <c r="O21" s="6">
        <v>42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6">
        <f t="shared" si="1"/>
        <v>353</v>
      </c>
      <c r="AA21" s="287"/>
    </row>
    <row r="22" spans="1:27" ht="26.25" thickBot="1" x14ac:dyDescent="0.3">
      <c r="A22" s="291"/>
      <c r="B22" s="296"/>
      <c r="C22" s="297"/>
      <c r="D22" s="278"/>
      <c r="E22" s="299"/>
      <c r="F22" s="166" t="s">
        <v>3</v>
      </c>
      <c r="G22" s="6">
        <v>64</v>
      </c>
      <c r="H22" s="6">
        <v>50</v>
      </c>
      <c r="I22" s="6">
        <v>53</v>
      </c>
      <c r="J22" s="6">
        <v>50</v>
      </c>
      <c r="K22" s="6">
        <v>20</v>
      </c>
      <c r="L22" s="6">
        <v>34</v>
      </c>
      <c r="M22" s="6">
        <v>3</v>
      </c>
      <c r="N22" s="6">
        <v>37</v>
      </c>
      <c r="O22" s="6">
        <v>42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24">
        <f>SUM(G22:Y22)</f>
        <v>353</v>
      </c>
      <c r="AA22" s="288"/>
    </row>
    <row r="23" spans="1:27" x14ac:dyDescent="0.25">
      <c r="A23" s="261" t="s">
        <v>26</v>
      </c>
      <c r="B23" s="259" t="s">
        <v>8</v>
      </c>
      <c r="C23" s="259"/>
      <c r="D23" s="275" t="s">
        <v>39</v>
      </c>
      <c r="E23" s="275" t="s">
        <v>40</v>
      </c>
      <c r="F23" s="165" t="s">
        <v>6</v>
      </c>
      <c r="G23" s="7">
        <v>147</v>
      </c>
      <c r="H23" s="7">
        <v>143</v>
      </c>
      <c r="I23" s="175">
        <v>142</v>
      </c>
      <c r="J23" s="175">
        <v>117</v>
      </c>
      <c r="K23" s="175">
        <v>99</v>
      </c>
      <c r="L23" s="175">
        <v>110</v>
      </c>
      <c r="M23" s="175">
        <v>85</v>
      </c>
      <c r="N23" s="175">
        <v>74</v>
      </c>
      <c r="O23" s="175">
        <v>84</v>
      </c>
      <c r="P23" s="175">
        <v>58</v>
      </c>
      <c r="Q23" s="175">
        <v>70</v>
      </c>
      <c r="R23" s="7">
        <v>45</v>
      </c>
      <c r="S23" s="175">
        <v>45</v>
      </c>
      <c r="T23" s="175">
        <v>50</v>
      </c>
      <c r="U23" s="175">
        <v>67</v>
      </c>
      <c r="V23" s="175">
        <v>63</v>
      </c>
      <c r="W23" s="175">
        <v>65</v>
      </c>
      <c r="X23" s="175">
        <v>71</v>
      </c>
      <c r="Y23" s="175">
        <v>63</v>
      </c>
      <c r="Z23" s="7">
        <f t="shared" ref="Z23:Z28" si="2">SUM(G23:Y23)</f>
        <v>1598</v>
      </c>
      <c r="AA23" s="294"/>
    </row>
    <row r="24" spans="1:27" ht="25.5" x14ac:dyDescent="0.25">
      <c r="A24" s="262"/>
      <c r="B24" s="260"/>
      <c r="C24" s="260"/>
      <c r="D24" s="276"/>
      <c r="E24" s="276"/>
      <c r="F24" s="166" t="s">
        <v>3</v>
      </c>
      <c r="G24" s="6">
        <v>147</v>
      </c>
      <c r="H24" s="6">
        <v>143</v>
      </c>
      <c r="I24" s="176">
        <v>142</v>
      </c>
      <c r="J24" s="176">
        <v>117</v>
      </c>
      <c r="K24" s="176">
        <v>99</v>
      </c>
      <c r="L24" s="176">
        <v>110</v>
      </c>
      <c r="M24" s="176">
        <v>85</v>
      </c>
      <c r="N24" s="176">
        <v>74</v>
      </c>
      <c r="O24" s="176">
        <v>84</v>
      </c>
      <c r="P24" s="176">
        <v>58</v>
      </c>
      <c r="Q24" s="176">
        <v>70</v>
      </c>
      <c r="R24" s="6">
        <v>45</v>
      </c>
      <c r="S24" s="176">
        <v>45</v>
      </c>
      <c r="T24" s="176">
        <v>50</v>
      </c>
      <c r="U24" s="176">
        <v>67</v>
      </c>
      <c r="V24" s="176">
        <v>63</v>
      </c>
      <c r="W24" s="176">
        <v>65</v>
      </c>
      <c r="X24" s="176">
        <v>71</v>
      </c>
      <c r="Y24" s="176">
        <v>63</v>
      </c>
      <c r="Z24" s="6">
        <f t="shared" si="2"/>
        <v>1598</v>
      </c>
      <c r="AA24" s="301"/>
    </row>
    <row r="25" spans="1:27" x14ac:dyDescent="0.25">
      <c r="A25" s="262"/>
      <c r="B25" s="260" t="s">
        <v>10</v>
      </c>
      <c r="C25" s="286" t="s">
        <v>72</v>
      </c>
      <c r="D25" s="276" t="s">
        <v>41</v>
      </c>
      <c r="E25" s="276" t="s">
        <v>37</v>
      </c>
      <c r="F25" s="166" t="s">
        <v>6</v>
      </c>
      <c r="G25" s="6">
        <v>78</v>
      </c>
      <c r="H25" s="6">
        <v>57</v>
      </c>
      <c r="I25" s="6">
        <v>63</v>
      </c>
      <c r="J25" s="6">
        <v>60</v>
      </c>
      <c r="K25" s="6">
        <v>16</v>
      </c>
      <c r="L25" s="6">
        <v>58</v>
      </c>
      <c r="M25" s="6">
        <v>38</v>
      </c>
      <c r="N25" s="6">
        <v>32</v>
      </c>
      <c r="O25" s="6">
        <v>23</v>
      </c>
      <c r="P25" s="6">
        <v>4</v>
      </c>
      <c r="Q25" s="6">
        <v>3</v>
      </c>
      <c r="R25" s="6">
        <v>0</v>
      </c>
      <c r="S25" s="6">
        <v>10</v>
      </c>
      <c r="T25" s="6">
        <v>9</v>
      </c>
      <c r="U25" s="6">
        <v>9</v>
      </c>
      <c r="V25" s="176">
        <v>0</v>
      </c>
      <c r="W25" s="176">
        <v>0</v>
      </c>
      <c r="X25" s="176">
        <v>0</v>
      </c>
      <c r="Y25" s="176">
        <v>0</v>
      </c>
      <c r="Z25" s="6">
        <f t="shared" si="2"/>
        <v>460</v>
      </c>
      <c r="AA25" s="301"/>
    </row>
    <row r="26" spans="1:27" ht="57.75" customHeight="1" x14ac:dyDescent="0.25">
      <c r="A26" s="262"/>
      <c r="B26" s="260"/>
      <c r="C26" s="286"/>
      <c r="D26" s="276"/>
      <c r="E26" s="276"/>
      <c r="F26" s="166" t="s">
        <v>3</v>
      </c>
      <c r="G26" s="6">
        <v>78</v>
      </c>
      <c r="H26" s="6">
        <v>57</v>
      </c>
      <c r="I26" s="6">
        <v>63</v>
      </c>
      <c r="J26" s="6">
        <v>60</v>
      </c>
      <c r="K26" s="6">
        <v>16</v>
      </c>
      <c r="L26" s="6">
        <v>58</v>
      </c>
      <c r="M26" s="6">
        <v>38</v>
      </c>
      <c r="N26" s="6">
        <v>32</v>
      </c>
      <c r="O26" s="6">
        <v>23</v>
      </c>
      <c r="P26" s="6">
        <v>4</v>
      </c>
      <c r="Q26" s="6">
        <v>3</v>
      </c>
      <c r="R26" s="6">
        <v>0</v>
      </c>
      <c r="S26" s="6">
        <v>10</v>
      </c>
      <c r="T26" s="6">
        <v>9</v>
      </c>
      <c r="U26" s="6">
        <v>9</v>
      </c>
      <c r="V26" s="176">
        <v>0</v>
      </c>
      <c r="W26" s="176">
        <v>0</v>
      </c>
      <c r="X26" s="176">
        <v>0</v>
      </c>
      <c r="Y26" s="176">
        <v>0</v>
      </c>
      <c r="Z26" s="6">
        <f t="shared" si="2"/>
        <v>460</v>
      </c>
      <c r="AA26" s="301"/>
    </row>
    <row r="27" spans="1:27" x14ac:dyDescent="0.25">
      <c r="A27" s="262"/>
      <c r="B27" s="260"/>
      <c r="C27" s="286" t="s">
        <v>73</v>
      </c>
      <c r="D27" s="276" t="s">
        <v>42</v>
      </c>
      <c r="E27" s="299" t="s">
        <v>43</v>
      </c>
      <c r="F27" s="166" t="s">
        <v>6</v>
      </c>
      <c r="G27" s="176">
        <v>83</v>
      </c>
      <c r="H27" s="176">
        <v>103</v>
      </c>
      <c r="I27" s="176">
        <v>119</v>
      </c>
      <c r="J27" s="176">
        <v>110</v>
      </c>
      <c r="K27" s="176">
        <v>55</v>
      </c>
      <c r="L27" s="176">
        <v>113</v>
      </c>
      <c r="M27" s="176">
        <v>78</v>
      </c>
      <c r="N27" s="176">
        <v>77</v>
      </c>
      <c r="O27" s="176">
        <v>65</v>
      </c>
      <c r="P27" s="176">
        <v>46</v>
      </c>
      <c r="Q27" s="176">
        <v>74</v>
      </c>
      <c r="R27" s="6">
        <v>55</v>
      </c>
      <c r="S27" s="6">
        <v>49</v>
      </c>
      <c r="T27" s="6">
        <v>45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6">
        <f t="shared" si="2"/>
        <v>1072</v>
      </c>
      <c r="AA27" s="301"/>
    </row>
    <row r="28" spans="1:27" ht="26.25" thickBot="1" x14ac:dyDescent="0.3">
      <c r="A28" s="300"/>
      <c r="B28" s="302"/>
      <c r="C28" s="303"/>
      <c r="D28" s="304"/>
      <c r="E28" s="305"/>
      <c r="F28" s="173" t="s">
        <v>3</v>
      </c>
      <c r="G28" s="3">
        <v>83</v>
      </c>
      <c r="H28" s="3">
        <v>103</v>
      </c>
      <c r="I28" s="3">
        <v>119</v>
      </c>
      <c r="J28" s="3">
        <v>110</v>
      </c>
      <c r="K28" s="3">
        <v>55</v>
      </c>
      <c r="L28" s="3">
        <v>113</v>
      </c>
      <c r="M28" s="3">
        <v>78</v>
      </c>
      <c r="N28" s="3">
        <v>77</v>
      </c>
      <c r="O28" s="3">
        <v>65</v>
      </c>
      <c r="P28" s="3">
        <v>46</v>
      </c>
      <c r="Q28" s="3">
        <v>74</v>
      </c>
      <c r="R28" s="8">
        <v>55</v>
      </c>
      <c r="S28" s="8">
        <v>49</v>
      </c>
      <c r="T28" s="8">
        <v>45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8">
        <f t="shared" si="2"/>
        <v>1072</v>
      </c>
      <c r="AA28" s="295"/>
    </row>
    <row r="29" spans="1:27" x14ac:dyDescent="0.25">
      <c r="A29" s="261" t="s">
        <v>27</v>
      </c>
      <c r="B29" s="259" t="s">
        <v>8</v>
      </c>
      <c r="C29" s="259"/>
      <c r="D29" s="275" t="s">
        <v>1916</v>
      </c>
      <c r="E29" s="275" t="s">
        <v>49</v>
      </c>
      <c r="F29" s="165" t="s">
        <v>6</v>
      </c>
      <c r="G29" s="175">
        <v>0</v>
      </c>
      <c r="H29" s="175">
        <v>0</v>
      </c>
      <c r="I29" s="175">
        <v>4</v>
      </c>
      <c r="J29" s="175">
        <v>2</v>
      </c>
      <c r="K29" s="175">
        <v>11</v>
      </c>
      <c r="L29" s="175">
        <v>15</v>
      </c>
      <c r="M29" s="175">
        <v>8</v>
      </c>
      <c r="N29" s="175">
        <v>0</v>
      </c>
      <c r="O29" s="175">
        <v>8</v>
      </c>
      <c r="P29" s="175">
        <v>4</v>
      </c>
      <c r="Q29" s="175">
        <v>7</v>
      </c>
      <c r="R29" s="175">
        <v>1</v>
      </c>
      <c r="S29" s="175">
        <v>4</v>
      </c>
      <c r="T29" s="176">
        <v>0</v>
      </c>
      <c r="U29" s="175">
        <v>10</v>
      </c>
      <c r="V29" s="175">
        <v>0</v>
      </c>
      <c r="W29" s="175">
        <v>4</v>
      </c>
      <c r="X29" s="175">
        <v>5</v>
      </c>
      <c r="Y29" s="175">
        <v>4</v>
      </c>
      <c r="Z29" s="16">
        <f t="shared" ref="Z29:Z38" si="3">SUM(G29:Y29)</f>
        <v>87</v>
      </c>
      <c r="AA29" s="273"/>
    </row>
    <row r="30" spans="1:27" ht="26.25" thickBot="1" x14ac:dyDescent="0.3">
      <c r="A30" s="262"/>
      <c r="B30" s="260"/>
      <c r="C30" s="260"/>
      <c r="D30" s="276"/>
      <c r="E30" s="276"/>
      <c r="F30" s="166" t="s">
        <v>3</v>
      </c>
      <c r="G30" s="176">
        <v>0</v>
      </c>
      <c r="H30" s="176">
        <v>0</v>
      </c>
      <c r="I30" s="176">
        <v>4</v>
      </c>
      <c r="J30" s="176">
        <v>2</v>
      </c>
      <c r="K30" s="176">
        <v>11</v>
      </c>
      <c r="L30" s="176">
        <v>15</v>
      </c>
      <c r="M30" s="176">
        <v>8</v>
      </c>
      <c r="N30" s="176">
        <v>0</v>
      </c>
      <c r="O30" s="176">
        <v>8</v>
      </c>
      <c r="P30" s="176">
        <v>4</v>
      </c>
      <c r="Q30" s="176">
        <v>7</v>
      </c>
      <c r="R30" s="176">
        <v>1</v>
      </c>
      <c r="S30" s="176">
        <v>4</v>
      </c>
      <c r="T30" s="176">
        <v>0</v>
      </c>
      <c r="U30" s="176">
        <v>10</v>
      </c>
      <c r="V30" s="176">
        <v>0</v>
      </c>
      <c r="W30" s="176">
        <v>4</v>
      </c>
      <c r="X30" s="176">
        <v>5</v>
      </c>
      <c r="Y30" s="176">
        <v>4</v>
      </c>
      <c r="Z30" s="176">
        <f t="shared" si="3"/>
        <v>87</v>
      </c>
      <c r="AA30" s="274"/>
    </row>
    <row r="31" spans="1:27" x14ac:dyDescent="0.25">
      <c r="A31" s="261" t="s">
        <v>28</v>
      </c>
      <c r="B31" s="259" t="s">
        <v>8</v>
      </c>
      <c r="C31" s="259"/>
      <c r="D31" s="275" t="s">
        <v>29</v>
      </c>
      <c r="E31" s="275" t="s">
        <v>61</v>
      </c>
      <c r="F31" s="165" t="s">
        <v>6</v>
      </c>
      <c r="G31" s="175">
        <v>230</v>
      </c>
      <c r="H31" s="175">
        <v>182</v>
      </c>
      <c r="I31" s="175">
        <v>202</v>
      </c>
      <c r="J31" s="175">
        <v>191</v>
      </c>
      <c r="K31" s="175">
        <v>173</v>
      </c>
      <c r="L31" s="175">
        <v>176</v>
      </c>
      <c r="M31" s="175">
        <v>142</v>
      </c>
      <c r="N31" s="175">
        <v>98</v>
      </c>
      <c r="O31" s="175">
        <v>107</v>
      </c>
      <c r="P31" s="175">
        <v>104</v>
      </c>
      <c r="Q31" s="175">
        <v>135</v>
      </c>
      <c r="R31" s="175">
        <v>131</v>
      </c>
      <c r="S31" s="175">
        <v>169</v>
      </c>
      <c r="T31" s="175">
        <v>156</v>
      </c>
      <c r="U31" s="175">
        <v>175</v>
      </c>
      <c r="V31" s="175">
        <v>144</v>
      </c>
      <c r="W31" s="175">
        <v>152</v>
      </c>
      <c r="X31" s="175">
        <v>119</v>
      </c>
      <c r="Y31" s="175">
        <v>148</v>
      </c>
      <c r="Z31" s="7">
        <f t="shared" si="3"/>
        <v>2934</v>
      </c>
      <c r="AA31" s="273"/>
    </row>
    <row r="32" spans="1:27" ht="25.5" x14ac:dyDescent="0.25">
      <c r="A32" s="262"/>
      <c r="B32" s="260"/>
      <c r="C32" s="260"/>
      <c r="D32" s="276"/>
      <c r="E32" s="276"/>
      <c r="F32" s="166" t="s">
        <v>3</v>
      </c>
      <c r="G32" s="176">
        <v>230</v>
      </c>
      <c r="H32" s="176">
        <v>182</v>
      </c>
      <c r="I32" s="176">
        <v>202</v>
      </c>
      <c r="J32" s="176">
        <v>191</v>
      </c>
      <c r="K32" s="176">
        <v>173</v>
      </c>
      <c r="L32" s="176">
        <v>176</v>
      </c>
      <c r="M32" s="176">
        <v>142</v>
      </c>
      <c r="N32" s="176">
        <v>98</v>
      </c>
      <c r="O32" s="176">
        <v>107</v>
      </c>
      <c r="P32" s="176">
        <v>104</v>
      </c>
      <c r="Q32" s="176">
        <v>135</v>
      </c>
      <c r="R32" s="176">
        <v>131</v>
      </c>
      <c r="S32" s="176">
        <v>169</v>
      </c>
      <c r="T32" s="176">
        <v>156</v>
      </c>
      <c r="U32" s="176">
        <v>175</v>
      </c>
      <c r="V32" s="176">
        <v>144</v>
      </c>
      <c r="W32" s="176">
        <v>152</v>
      </c>
      <c r="X32" s="176">
        <v>119</v>
      </c>
      <c r="Y32" s="176">
        <v>148</v>
      </c>
      <c r="Z32" s="6">
        <f t="shared" si="3"/>
        <v>2934</v>
      </c>
      <c r="AA32" s="274"/>
    </row>
    <row r="33" spans="1:27" x14ac:dyDescent="0.25">
      <c r="A33" s="262"/>
      <c r="B33" s="260" t="s">
        <v>10</v>
      </c>
      <c r="C33" s="286" t="s">
        <v>71</v>
      </c>
      <c r="D33" s="276" t="s">
        <v>2135</v>
      </c>
      <c r="E33" s="276" t="s">
        <v>62</v>
      </c>
      <c r="F33" s="166" t="s">
        <v>6</v>
      </c>
      <c r="G33" s="176">
        <v>9</v>
      </c>
      <c r="H33" s="176">
        <v>3</v>
      </c>
      <c r="I33" s="176">
        <v>3</v>
      </c>
      <c r="J33" s="176">
        <v>7</v>
      </c>
      <c r="K33" s="176">
        <v>7</v>
      </c>
      <c r="L33" s="176">
        <v>4</v>
      </c>
      <c r="M33" s="176">
        <v>5</v>
      </c>
      <c r="N33" s="176">
        <v>3</v>
      </c>
      <c r="O33" s="176">
        <v>2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6">
        <f t="shared" si="3"/>
        <v>43</v>
      </c>
      <c r="AA33" s="287"/>
    </row>
    <row r="34" spans="1:27" ht="26.25" thickBot="1" x14ac:dyDescent="0.3">
      <c r="A34" s="262"/>
      <c r="B34" s="260"/>
      <c r="C34" s="286"/>
      <c r="D34" s="280"/>
      <c r="E34" s="280"/>
      <c r="F34" s="166" t="s">
        <v>3</v>
      </c>
      <c r="G34" s="176">
        <v>9</v>
      </c>
      <c r="H34" s="176">
        <v>3</v>
      </c>
      <c r="I34" s="176">
        <v>3</v>
      </c>
      <c r="J34" s="176">
        <v>7</v>
      </c>
      <c r="K34" s="176">
        <v>7</v>
      </c>
      <c r="L34" s="176">
        <v>4</v>
      </c>
      <c r="M34" s="176">
        <v>5</v>
      </c>
      <c r="N34" s="176">
        <v>3</v>
      </c>
      <c r="O34" s="176">
        <v>2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  <c r="X34" s="176">
        <v>0</v>
      </c>
      <c r="Y34" s="176">
        <v>0</v>
      </c>
      <c r="Z34" s="6">
        <f t="shared" si="3"/>
        <v>43</v>
      </c>
      <c r="AA34" s="274"/>
    </row>
    <row r="35" spans="1:27" x14ac:dyDescent="0.25">
      <c r="A35" s="261" t="s">
        <v>30</v>
      </c>
      <c r="B35" s="259" t="s">
        <v>8</v>
      </c>
      <c r="C35" s="259"/>
      <c r="D35" s="275" t="s">
        <v>44</v>
      </c>
      <c r="E35" s="275" t="s">
        <v>45</v>
      </c>
      <c r="F35" s="165" t="s">
        <v>6</v>
      </c>
      <c r="G35" s="175">
        <v>171</v>
      </c>
      <c r="H35" s="175">
        <v>150</v>
      </c>
      <c r="I35" s="175">
        <v>142</v>
      </c>
      <c r="J35" s="175">
        <v>126</v>
      </c>
      <c r="K35" s="175">
        <v>118</v>
      </c>
      <c r="L35" s="175">
        <v>123</v>
      </c>
      <c r="M35" s="175">
        <v>84</v>
      </c>
      <c r="N35" s="175">
        <v>117</v>
      </c>
      <c r="O35" s="175">
        <v>64</v>
      </c>
      <c r="P35" s="175">
        <v>78</v>
      </c>
      <c r="Q35" s="175">
        <v>80</v>
      </c>
      <c r="R35" s="175">
        <v>61</v>
      </c>
      <c r="S35" s="175">
        <v>57</v>
      </c>
      <c r="T35" s="175">
        <v>43</v>
      </c>
      <c r="U35" s="175">
        <v>57</v>
      </c>
      <c r="V35" s="175">
        <v>49</v>
      </c>
      <c r="W35" s="175">
        <v>51</v>
      </c>
      <c r="X35" s="175">
        <v>45</v>
      </c>
      <c r="Y35" s="175">
        <v>58</v>
      </c>
      <c r="Z35" s="7">
        <f t="shared" si="3"/>
        <v>1674</v>
      </c>
      <c r="AA35" s="294"/>
    </row>
    <row r="36" spans="1:27" ht="25.5" x14ac:dyDescent="0.25">
      <c r="A36" s="262"/>
      <c r="B36" s="260"/>
      <c r="C36" s="260"/>
      <c r="D36" s="276"/>
      <c r="E36" s="276"/>
      <c r="F36" s="166" t="s">
        <v>3</v>
      </c>
      <c r="G36" s="176">
        <v>171</v>
      </c>
      <c r="H36" s="176">
        <v>150</v>
      </c>
      <c r="I36" s="176">
        <v>142</v>
      </c>
      <c r="J36" s="176">
        <v>126</v>
      </c>
      <c r="K36" s="176">
        <v>118</v>
      </c>
      <c r="L36" s="176">
        <v>123</v>
      </c>
      <c r="M36" s="176">
        <v>84</v>
      </c>
      <c r="N36" s="176">
        <v>117</v>
      </c>
      <c r="O36" s="176">
        <v>64</v>
      </c>
      <c r="P36" s="176">
        <v>78</v>
      </c>
      <c r="Q36" s="176">
        <v>80</v>
      </c>
      <c r="R36" s="176">
        <v>61</v>
      </c>
      <c r="S36" s="176">
        <v>57</v>
      </c>
      <c r="T36" s="176">
        <v>43</v>
      </c>
      <c r="U36" s="176">
        <v>57</v>
      </c>
      <c r="V36" s="176">
        <v>49</v>
      </c>
      <c r="W36" s="176">
        <v>51</v>
      </c>
      <c r="X36" s="176">
        <v>45</v>
      </c>
      <c r="Y36" s="176">
        <v>58</v>
      </c>
      <c r="Z36" s="6">
        <f t="shared" si="3"/>
        <v>1674</v>
      </c>
      <c r="AA36" s="301"/>
    </row>
    <row r="37" spans="1:27" x14ac:dyDescent="0.25">
      <c r="A37" s="262"/>
      <c r="B37" s="260" t="s">
        <v>10</v>
      </c>
      <c r="C37" s="286" t="s">
        <v>70</v>
      </c>
      <c r="D37" s="276" t="s">
        <v>2136</v>
      </c>
      <c r="E37" s="276" t="s">
        <v>56</v>
      </c>
      <c r="F37" s="166" t="s">
        <v>6</v>
      </c>
      <c r="G37" s="176">
        <v>35</v>
      </c>
      <c r="H37" s="176">
        <v>35</v>
      </c>
      <c r="I37" s="176">
        <v>41</v>
      </c>
      <c r="J37" s="176">
        <v>23</v>
      </c>
      <c r="K37" s="176">
        <v>23</v>
      </c>
      <c r="L37" s="176">
        <v>22</v>
      </c>
      <c r="M37" s="176">
        <v>13</v>
      </c>
      <c r="N37" s="176">
        <v>19</v>
      </c>
      <c r="O37" s="176">
        <v>14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6">
        <f t="shared" si="3"/>
        <v>225</v>
      </c>
      <c r="AA37" s="301"/>
    </row>
    <row r="38" spans="1:27" ht="26.25" thickBot="1" x14ac:dyDescent="0.3">
      <c r="A38" s="262"/>
      <c r="B38" s="260"/>
      <c r="C38" s="286"/>
      <c r="D38" s="276"/>
      <c r="E38" s="276"/>
      <c r="F38" s="166" t="s">
        <v>3</v>
      </c>
      <c r="G38" s="3">
        <v>35</v>
      </c>
      <c r="H38" s="3">
        <v>35</v>
      </c>
      <c r="I38" s="3">
        <v>41</v>
      </c>
      <c r="J38" s="3">
        <v>23</v>
      </c>
      <c r="K38" s="3">
        <v>23</v>
      </c>
      <c r="L38" s="3">
        <v>22</v>
      </c>
      <c r="M38" s="3">
        <v>13</v>
      </c>
      <c r="N38" s="3">
        <v>19</v>
      </c>
      <c r="O38" s="3">
        <v>14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f t="shared" si="3"/>
        <v>225</v>
      </c>
      <c r="AA38" s="295"/>
    </row>
    <row r="39" spans="1:27" x14ac:dyDescent="0.25">
      <c r="A39" s="261" t="s">
        <v>31</v>
      </c>
      <c r="B39" s="259" t="s">
        <v>8</v>
      </c>
      <c r="C39" s="259"/>
      <c r="D39" s="275" t="s">
        <v>1915</v>
      </c>
      <c r="E39" s="275" t="s">
        <v>63</v>
      </c>
      <c r="F39" s="165" t="s">
        <v>6</v>
      </c>
      <c r="G39" s="2">
        <v>8</v>
      </c>
      <c r="H39" s="2">
        <v>35</v>
      </c>
      <c r="I39" s="2">
        <v>19</v>
      </c>
      <c r="J39" s="2">
        <v>39</v>
      </c>
      <c r="K39" s="2">
        <v>45</v>
      </c>
      <c r="L39" s="2">
        <v>39</v>
      </c>
      <c r="M39" s="2">
        <v>29</v>
      </c>
      <c r="N39" s="2">
        <v>24</v>
      </c>
      <c r="O39" s="2">
        <v>43</v>
      </c>
      <c r="P39" s="2">
        <v>31</v>
      </c>
      <c r="Q39" s="2">
        <v>2</v>
      </c>
      <c r="R39" s="2">
        <v>0</v>
      </c>
      <c r="S39" s="2">
        <v>2</v>
      </c>
      <c r="T39" s="2">
        <v>0</v>
      </c>
      <c r="U39" s="2">
        <v>2</v>
      </c>
      <c r="V39" s="2">
        <v>0</v>
      </c>
      <c r="W39" s="2">
        <v>1</v>
      </c>
      <c r="X39" s="2">
        <v>0</v>
      </c>
      <c r="Y39" s="2">
        <v>2</v>
      </c>
      <c r="Z39" s="2">
        <f t="shared" ref="Z39:Z45" si="4">SUM(G39:Y39)</f>
        <v>321</v>
      </c>
      <c r="AA39" s="274"/>
    </row>
    <row r="40" spans="1:27" ht="26.25" thickBot="1" x14ac:dyDescent="0.3">
      <c r="A40" s="262"/>
      <c r="B40" s="260"/>
      <c r="C40" s="260"/>
      <c r="D40" s="276"/>
      <c r="E40" s="276"/>
      <c r="F40" s="166" t="s">
        <v>3</v>
      </c>
      <c r="G40" s="3">
        <v>8</v>
      </c>
      <c r="H40" s="3">
        <v>35</v>
      </c>
      <c r="I40" s="3">
        <v>19</v>
      </c>
      <c r="J40" s="3">
        <v>39</v>
      </c>
      <c r="K40" s="3">
        <v>45</v>
      </c>
      <c r="L40" s="3">
        <v>39</v>
      </c>
      <c r="M40" s="3">
        <v>29</v>
      </c>
      <c r="N40" s="3">
        <v>24</v>
      </c>
      <c r="O40" s="3">
        <v>43</v>
      </c>
      <c r="P40" s="3">
        <v>31</v>
      </c>
      <c r="Q40" s="176">
        <v>2</v>
      </c>
      <c r="R40" s="176">
        <v>0</v>
      </c>
      <c r="S40" s="176">
        <v>2</v>
      </c>
      <c r="T40" s="176">
        <v>0</v>
      </c>
      <c r="U40" s="176">
        <v>2</v>
      </c>
      <c r="V40" s="176">
        <v>0</v>
      </c>
      <c r="W40" s="176">
        <v>1</v>
      </c>
      <c r="X40" s="176">
        <v>0</v>
      </c>
      <c r="Y40" s="176">
        <v>2</v>
      </c>
      <c r="Z40" s="6">
        <f t="shared" si="4"/>
        <v>321</v>
      </c>
      <c r="AA40" s="295"/>
    </row>
    <row r="41" spans="1:27" x14ac:dyDescent="0.25">
      <c r="A41" s="261" t="s">
        <v>32</v>
      </c>
      <c r="B41" s="259" t="s">
        <v>8</v>
      </c>
      <c r="C41" s="259"/>
      <c r="D41" s="275" t="s">
        <v>58</v>
      </c>
      <c r="E41" s="275" t="s">
        <v>59</v>
      </c>
      <c r="F41" s="165" t="s">
        <v>6</v>
      </c>
      <c r="G41" s="175">
        <v>218</v>
      </c>
      <c r="H41" s="175">
        <v>210</v>
      </c>
      <c r="I41" s="175">
        <v>220</v>
      </c>
      <c r="J41" s="175">
        <v>203</v>
      </c>
      <c r="K41" s="175">
        <v>203</v>
      </c>
      <c r="L41" s="175">
        <v>133</v>
      </c>
      <c r="M41" s="175">
        <v>130</v>
      </c>
      <c r="N41" s="175">
        <v>96</v>
      </c>
      <c r="O41" s="175">
        <v>81</v>
      </c>
      <c r="P41" s="175">
        <v>86</v>
      </c>
      <c r="Q41" s="175">
        <v>0</v>
      </c>
      <c r="R41" s="175">
        <v>52</v>
      </c>
      <c r="S41" s="175">
        <v>68</v>
      </c>
      <c r="T41" s="175">
        <v>64</v>
      </c>
      <c r="U41" s="175">
        <v>63</v>
      </c>
      <c r="V41" s="175">
        <v>81</v>
      </c>
      <c r="W41" s="175">
        <v>82</v>
      </c>
      <c r="X41" s="175">
        <v>76</v>
      </c>
      <c r="Y41" s="175">
        <v>77</v>
      </c>
      <c r="Z41" s="7">
        <f t="shared" si="4"/>
        <v>2143</v>
      </c>
      <c r="AA41" s="273"/>
    </row>
    <row r="42" spans="1:27" ht="25.5" x14ac:dyDescent="0.25">
      <c r="A42" s="262"/>
      <c r="B42" s="260"/>
      <c r="C42" s="260"/>
      <c r="D42" s="276"/>
      <c r="E42" s="276"/>
      <c r="F42" s="166" t="s">
        <v>3</v>
      </c>
      <c r="G42" s="176">
        <v>218</v>
      </c>
      <c r="H42" s="176">
        <v>210</v>
      </c>
      <c r="I42" s="176">
        <v>220</v>
      </c>
      <c r="J42" s="176">
        <v>203</v>
      </c>
      <c r="K42" s="176">
        <v>203</v>
      </c>
      <c r="L42" s="176">
        <v>133</v>
      </c>
      <c r="M42" s="176">
        <v>130</v>
      </c>
      <c r="N42" s="176">
        <v>96</v>
      </c>
      <c r="O42" s="176">
        <v>81</v>
      </c>
      <c r="P42" s="176">
        <v>86</v>
      </c>
      <c r="Q42" s="176">
        <v>0</v>
      </c>
      <c r="R42" s="176">
        <v>52</v>
      </c>
      <c r="S42" s="176">
        <v>68</v>
      </c>
      <c r="T42" s="176">
        <v>64</v>
      </c>
      <c r="U42" s="176">
        <v>63</v>
      </c>
      <c r="V42" s="176">
        <v>81</v>
      </c>
      <c r="W42" s="176">
        <v>82</v>
      </c>
      <c r="X42" s="176">
        <v>76</v>
      </c>
      <c r="Y42" s="176">
        <v>77</v>
      </c>
      <c r="Z42" s="6">
        <f t="shared" si="4"/>
        <v>2143</v>
      </c>
      <c r="AA42" s="274"/>
    </row>
    <row r="43" spans="1:27" x14ac:dyDescent="0.25">
      <c r="A43" s="262"/>
      <c r="B43" s="260" t="s">
        <v>10</v>
      </c>
      <c r="C43" s="286" t="s">
        <v>69</v>
      </c>
      <c r="D43" s="276" t="s">
        <v>2137</v>
      </c>
      <c r="E43" s="276" t="s">
        <v>60</v>
      </c>
      <c r="F43" s="166" t="s">
        <v>6</v>
      </c>
      <c r="G43" s="176">
        <v>100</v>
      </c>
      <c r="H43" s="176">
        <v>76</v>
      </c>
      <c r="I43" s="176">
        <v>58</v>
      </c>
      <c r="J43" s="176">
        <v>63</v>
      </c>
      <c r="K43" s="176">
        <v>54</v>
      </c>
      <c r="L43" s="176">
        <v>61</v>
      </c>
      <c r="M43" s="176">
        <v>47</v>
      </c>
      <c r="N43" s="176">
        <v>23</v>
      </c>
      <c r="O43" s="176">
        <v>36</v>
      </c>
      <c r="P43" s="176">
        <v>26</v>
      </c>
      <c r="Q43" s="176">
        <v>94</v>
      </c>
      <c r="R43" s="176">
        <v>26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6">
        <f t="shared" si="4"/>
        <v>664</v>
      </c>
      <c r="AA43" s="287"/>
    </row>
    <row r="44" spans="1:27" ht="26.25" thickBot="1" x14ac:dyDescent="0.3">
      <c r="A44" s="262"/>
      <c r="B44" s="260"/>
      <c r="C44" s="286"/>
      <c r="D44" s="276"/>
      <c r="E44" s="276"/>
      <c r="F44" s="166" t="s">
        <v>3</v>
      </c>
      <c r="G44" s="176">
        <v>100</v>
      </c>
      <c r="H44" s="176">
        <v>76</v>
      </c>
      <c r="I44" s="176">
        <v>58</v>
      </c>
      <c r="J44" s="176">
        <v>63</v>
      </c>
      <c r="K44" s="176">
        <v>54</v>
      </c>
      <c r="L44" s="176">
        <v>61</v>
      </c>
      <c r="M44" s="176">
        <v>47</v>
      </c>
      <c r="N44" s="176">
        <v>23</v>
      </c>
      <c r="O44" s="176">
        <v>36</v>
      </c>
      <c r="P44" s="176">
        <v>26</v>
      </c>
      <c r="Q44" s="176">
        <v>94</v>
      </c>
      <c r="R44" s="176">
        <v>26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6">
        <f t="shared" si="4"/>
        <v>664</v>
      </c>
      <c r="AA44" s="274"/>
    </row>
    <row r="45" spans="1:27" x14ac:dyDescent="0.25">
      <c r="A45" s="261" t="s">
        <v>33</v>
      </c>
      <c r="B45" s="259" t="s">
        <v>8</v>
      </c>
      <c r="C45" s="259"/>
      <c r="D45" s="275" t="s">
        <v>50</v>
      </c>
      <c r="E45" s="275" t="s">
        <v>47</v>
      </c>
      <c r="F45" s="165" t="s">
        <v>6</v>
      </c>
      <c r="G45" s="175">
        <v>11</v>
      </c>
      <c r="H45" s="175">
        <v>21</v>
      </c>
      <c r="I45" s="175">
        <v>23</v>
      </c>
      <c r="J45" s="175">
        <v>19</v>
      </c>
      <c r="K45" s="175">
        <v>23</v>
      </c>
      <c r="L45" s="175">
        <v>22</v>
      </c>
      <c r="M45" s="175">
        <v>0</v>
      </c>
      <c r="N45" s="175">
        <v>32</v>
      </c>
      <c r="O45" s="175">
        <v>32</v>
      </c>
      <c r="P45" s="175">
        <v>14</v>
      </c>
      <c r="Q45" s="175">
        <v>29</v>
      </c>
      <c r="R45" s="175">
        <v>0</v>
      </c>
      <c r="S45" s="175">
        <v>0</v>
      </c>
      <c r="T45" s="175">
        <v>9</v>
      </c>
      <c r="U45" s="175">
        <v>11</v>
      </c>
      <c r="V45" s="175">
        <v>23</v>
      </c>
      <c r="W45" s="175">
        <v>19</v>
      </c>
      <c r="X45" s="175">
        <v>22</v>
      </c>
      <c r="Y45" s="175">
        <v>14</v>
      </c>
      <c r="Z45" s="7">
        <f t="shared" si="4"/>
        <v>324</v>
      </c>
      <c r="AA45" s="273"/>
    </row>
    <row r="46" spans="1:27" ht="25.5" x14ac:dyDescent="0.25">
      <c r="A46" s="262"/>
      <c r="B46" s="260"/>
      <c r="C46" s="260"/>
      <c r="D46" s="276"/>
      <c r="E46" s="276"/>
      <c r="F46" s="166" t="s">
        <v>3</v>
      </c>
      <c r="G46" s="176">
        <v>11</v>
      </c>
      <c r="H46" s="176">
        <v>21</v>
      </c>
      <c r="I46" s="176">
        <v>23</v>
      </c>
      <c r="J46" s="176">
        <v>19</v>
      </c>
      <c r="K46" s="176">
        <v>23</v>
      </c>
      <c r="L46" s="176">
        <v>22</v>
      </c>
      <c r="M46" s="176">
        <v>0</v>
      </c>
      <c r="N46" s="176">
        <v>32</v>
      </c>
      <c r="O46" s="176">
        <v>32</v>
      </c>
      <c r="P46" s="176">
        <v>14</v>
      </c>
      <c r="Q46" s="176">
        <v>29</v>
      </c>
      <c r="R46" s="176">
        <v>0</v>
      </c>
      <c r="S46" s="176">
        <v>0</v>
      </c>
      <c r="T46" s="176">
        <v>9</v>
      </c>
      <c r="U46" s="176">
        <v>11</v>
      </c>
      <c r="V46" s="176">
        <v>23</v>
      </c>
      <c r="W46" s="176">
        <v>19</v>
      </c>
      <c r="X46" s="176">
        <v>22</v>
      </c>
      <c r="Y46" s="176">
        <v>14</v>
      </c>
      <c r="Z46" s="6">
        <f t="shared" ref="Z46:Z48" si="5">SUM(G46:Y46)</f>
        <v>324</v>
      </c>
      <c r="AA46" s="274"/>
    </row>
    <row r="47" spans="1:27" x14ac:dyDescent="0.25">
      <c r="A47" s="262"/>
      <c r="B47" s="260" t="s">
        <v>10</v>
      </c>
      <c r="C47" s="286" t="s">
        <v>68</v>
      </c>
      <c r="D47" s="306" t="s">
        <v>51</v>
      </c>
      <c r="E47" s="276" t="s">
        <v>48</v>
      </c>
      <c r="F47" s="166" t="s">
        <v>6</v>
      </c>
      <c r="G47" s="176">
        <v>11</v>
      </c>
      <c r="H47" s="176">
        <v>9</v>
      </c>
      <c r="I47" s="176">
        <v>7</v>
      </c>
      <c r="J47" s="176">
        <v>6</v>
      </c>
      <c r="K47" s="176">
        <v>5</v>
      </c>
      <c r="L47" s="176">
        <v>14</v>
      </c>
      <c r="M47" s="176">
        <v>34</v>
      </c>
      <c r="N47" s="176">
        <v>9</v>
      </c>
      <c r="O47" s="176">
        <v>13</v>
      </c>
      <c r="P47" s="176">
        <v>6</v>
      </c>
      <c r="Q47" s="176">
        <v>12</v>
      </c>
      <c r="R47" s="176">
        <v>22</v>
      </c>
      <c r="S47" s="176">
        <v>17</v>
      </c>
      <c r="T47" s="176">
        <v>10</v>
      </c>
      <c r="U47" s="176">
        <v>10</v>
      </c>
      <c r="V47" s="176">
        <v>0</v>
      </c>
      <c r="W47" s="176">
        <v>0</v>
      </c>
      <c r="X47" s="176">
        <v>0</v>
      </c>
      <c r="Y47" s="176">
        <v>0</v>
      </c>
      <c r="Z47" s="6">
        <f t="shared" si="5"/>
        <v>185</v>
      </c>
      <c r="AA47" s="287"/>
    </row>
    <row r="48" spans="1:27" ht="52.5" customHeight="1" thickBot="1" x14ac:dyDescent="0.3">
      <c r="A48" s="262"/>
      <c r="B48" s="260"/>
      <c r="C48" s="286"/>
      <c r="D48" s="307"/>
      <c r="E48" s="276"/>
      <c r="F48" s="166" t="s">
        <v>3</v>
      </c>
      <c r="G48" s="3">
        <v>11</v>
      </c>
      <c r="H48" s="3">
        <v>9</v>
      </c>
      <c r="I48" s="3">
        <v>7</v>
      </c>
      <c r="J48" s="3">
        <v>6</v>
      </c>
      <c r="K48" s="3">
        <v>5</v>
      </c>
      <c r="L48" s="3">
        <v>14</v>
      </c>
      <c r="M48" s="3">
        <v>34</v>
      </c>
      <c r="N48" s="3">
        <v>9</v>
      </c>
      <c r="O48" s="3">
        <v>13</v>
      </c>
      <c r="P48" s="3">
        <v>6</v>
      </c>
      <c r="Q48" s="3">
        <v>12</v>
      </c>
      <c r="R48" s="3">
        <v>22</v>
      </c>
      <c r="S48" s="3">
        <v>17</v>
      </c>
      <c r="T48" s="3">
        <v>10</v>
      </c>
      <c r="U48" s="3">
        <v>10</v>
      </c>
      <c r="V48" s="176">
        <v>0</v>
      </c>
      <c r="W48" s="176">
        <v>0</v>
      </c>
      <c r="X48" s="176">
        <v>0</v>
      </c>
      <c r="Y48" s="176">
        <v>0</v>
      </c>
      <c r="Z48" s="8">
        <f t="shared" si="5"/>
        <v>185</v>
      </c>
      <c r="AA48" s="274"/>
    </row>
    <row r="49" spans="1:27" x14ac:dyDescent="0.25">
      <c r="A49" s="261" t="s">
        <v>34</v>
      </c>
      <c r="B49" s="259" t="s">
        <v>8</v>
      </c>
      <c r="C49" s="259"/>
      <c r="D49" s="275" t="s">
        <v>52</v>
      </c>
      <c r="E49" s="275" t="s">
        <v>53</v>
      </c>
      <c r="F49" s="165" t="s">
        <v>6</v>
      </c>
      <c r="G49" s="175">
        <v>182</v>
      </c>
      <c r="H49" s="175">
        <v>178</v>
      </c>
      <c r="I49" s="175">
        <v>160</v>
      </c>
      <c r="J49" s="175">
        <v>157</v>
      </c>
      <c r="K49" s="175">
        <v>153</v>
      </c>
      <c r="L49" s="175">
        <v>91</v>
      </c>
      <c r="M49" s="175">
        <v>75</v>
      </c>
      <c r="N49" s="175">
        <v>57</v>
      </c>
      <c r="O49" s="175">
        <v>48</v>
      </c>
      <c r="P49" s="175">
        <v>41</v>
      </c>
      <c r="Q49" s="176">
        <v>0</v>
      </c>
      <c r="R49" s="175">
        <v>50</v>
      </c>
      <c r="S49" s="175">
        <v>33</v>
      </c>
      <c r="T49" s="175">
        <v>27</v>
      </c>
      <c r="U49" s="175">
        <v>27</v>
      </c>
      <c r="V49" s="175">
        <v>49</v>
      </c>
      <c r="W49" s="175">
        <v>43</v>
      </c>
      <c r="X49" s="175">
        <v>31</v>
      </c>
      <c r="Y49" s="175">
        <v>35</v>
      </c>
      <c r="Z49" s="7">
        <f>SUM(G49:Y49)</f>
        <v>1437</v>
      </c>
      <c r="AA49" s="273"/>
    </row>
    <row r="50" spans="1:27" ht="25.5" x14ac:dyDescent="0.25">
      <c r="A50" s="262"/>
      <c r="B50" s="260"/>
      <c r="C50" s="260"/>
      <c r="D50" s="276"/>
      <c r="E50" s="276"/>
      <c r="F50" s="166" t="s">
        <v>3</v>
      </c>
      <c r="G50" s="5">
        <v>182</v>
      </c>
      <c r="H50" s="176">
        <v>178</v>
      </c>
      <c r="I50" s="5">
        <v>160</v>
      </c>
      <c r="J50" s="176">
        <v>157</v>
      </c>
      <c r="K50" s="5">
        <v>153</v>
      </c>
      <c r="L50" s="176">
        <v>91</v>
      </c>
      <c r="M50" s="176">
        <v>75</v>
      </c>
      <c r="N50" s="176">
        <v>57</v>
      </c>
      <c r="O50" s="176">
        <v>48</v>
      </c>
      <c r="P50" s="176">
        <v>41</v>
      </c>
      <c r="Q50" s="176">
        <v>0</v>
      </c>
      <c r="R50" s="176">
        <v>50</v>
      </c>
      <c r="S50" s="176">
        <v>33</v>
      </c>
      <c r="T50" s="5">
        <v>27</v>
      </c>
      <c r="U50" s="176">
        <v>27</v>
      </c>
      <c r="V50" s="5">
        <v>49</v>
      </c>
      <c r="W50" s="176">
        <v>43</v>
      </c>
      <c r="X50" s="176">
        <v>31</v>
      </c>
      <c r="Y50" s="176">
        <v>35</v>
      </c>
      <c r="Z50" s="6">
        <f>SUM(G50:Y50)</f>
        <v>1437</v>
      </c>
      <c r="AA50" s="274"/>
    </row>
    <row r="51" spans="1:27" x14ac:dyDescent="0.25">
      <c r="A51" s="262"/>
      <c r="B51" s="260" t="s">
        <v>10</v>
      </c>
      <c r="C51" s="286" t="s">
        <v>67</v>
      </c>
      <c r="D51" s="276" t="s">
        <v>54</v>
      </c>
      <c r="E51" s="276" t="s">
        <v>55</v>
      </c>
      <c r="F51" s="166" t="s">
        <v>6</v>
      </c>
      <c r="G51" s="176">
        <v>35</v>
      </c>
      <c r="H51" s="176">
        <v>32</v>
      </c>
      <c r="I51" s="176">
        <v>18</v>
      </c>
      <c r="J51" s="176">
        <v>18</v>
      </c>
      <c r="K51" s="176">
        <v>15</v>
      </c>
      <c r="L51" s="176">
        <v>14</v>
      </c>
      <c r="M51" s="176">
        <v>14</v>
      </c>
      <c r="N51" s="176">
        <v>11</v>
      </c>
      <c r="O51" s="176">
        <v>15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0</v>
      </c>
      <c r="Y51" s="176">
        <v>0</v>
      </c>
      <c r="Z51" s="6">
        <f t="shared" ref="Z51:Z52" si="6">SUM(G51:Y51)</f>
        <v>172</v>
      </c>
      <c r="AA51" s="287"/>
    </row>
    <row r="52" spans="1:27" ht="26.25" thickBot="1" x14ac:dyDescent="0.3">
      <c r="A52" s="262"/>
      <c r="B52" s="260"/>
      <c r="C52" s="286"/>
      <c r="D52" s="276"/>
      <c r="E52" s="276"/>
      <c r="F52" s="166" t="s">
        <v>3</v>
      </c>
      <c r="G52" s="176">
        <v>35</v>
      </c>
      <c r="H52" s="176">
        <v>32</v>
      </c>
      <c r="I52" s="176">
        <v>18</v>
      </c>
      <c r="J52" s="176">
        <v>18</v>
      </c>
      <c r="K52" s="176">
        <v>15</v>
      </c>
      <c r="L52" s="176">
        <v>14</v>
      </c>
      <c r="M52" s="176">
        <v>14</v>
      </c>
      <c r="N52" s="176">
        <v>11</v>
      </c>
      <c r="O52" s="176">
        <v>15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8">
        <f t="shared" si="6"/>
        <v>172</v>
      </c>
      <c r="AA52" s="308"/>
    </row>
    <row r="53" spans="1:27" x14ac:dyDescent="0.25">
      <c r="A53" s="267" t="s">
        <v>13</v>
      </c>
      <c r="B53" s="268"/>
      <c r="C53" s="268"/>
      <c r="D53" s="268"/>
      <c r="E53" s="269"/>
      <c r="F53" s="165" t="s">
        <v>6</v>
      </c>
      <c r="G53" s="10">
        <f>G51+G49+G47+G45+G43+G41+G39+G37+G35+G33+G31+G29+G27+G25+G23+G21+G19+G17+G15+G13+G11+G9+G7+G3</f>
        <v>2572</v>
      </c>
      <c r="H53" s="10">
        <f t="shared" ref="H53:Y53" si="7">H51+H49+H47+H45+H43+H41+H39+H37+H35+H33+H31+H29+H27+H25+H23+H21+H19+H17+H15+H13+H11+H9+H7+H3</f>
        <v>2484</v>
      </c>
      <c r="I53" s="10">
        <f t="shared" si="7"/>
        <v>2605</v>
      </c>
      <c r="J53" s="10">
        <f t="shared" si="7"/>
        <v>2430</v>
      </c>
      <c r="K53" s="10">
        <f t="shared" si="7"/>
        <v>2201</v>
      </c>
      <c r="L53" s="10">
        <f t="shared" si="7"/>
        <v>1986</v>
      </c>
      <c r="M53" s="10">
        <f t="shared" si="7"/>
        <v>1565</v>
      </c>
      <c r="N53" s="10">
        <f t="shared" si="7"/>
        <v>1459</v>
      </c>
      <c r="O53" s="10">
        <f t="shared" si="7"/>
        <v>1338</v>
      </c>
      <c r="P53" s="10">
        <f t="shared" si="7"/>
        <v>1215</v>
      </c>
      <c r="Q53" s="10">
        <f t="shared" si="7"/>
        <v>1326</v>
      </c>
      <c r="R53" s="10">
        <f>R51+R49+R47+R45+R43+R41+R39+R37+R35+R33+R31+R29+R27+R25+R23+R21+R19+R17+R15+R13+R11+R9+R7+R3</f>
        <v>1160</v>
      </c>
      <c r="S53" s="10">
        <f t="shared" si="7"/>
        <v>1146</v>
      </c>
      <c r="T53" s="10">
        <f t="shared" si="7"/>
        <v>1080</v>
      </c>
      <c r="U53" s="10">
        <f t="shared" si="7"/>
        <v>1089</v>
      </c>
      <c r="V53" s="10">
        <f t="shared" si="7"/>
        <v>981</v>
      </c>
      <c r="W53" s="10">
        <f t="shared" si="7"/>
        <v>1005</v>
      </c>
      <c r="X53" s="10">
        <f t="shared" si="7"/>
        <v>955</v>
      </c>
      <c r="Y53" s="10">
        <f t="shared" si="7"/>
        <v>1018</v>
      </c>
      <c r="Z53" s="7">
        <f>Z51+Z49+Z47+Z45+Z43+Z41+Z39+Z37+Z35+Z33+Z31+Z29+Z27+Z25+Z23+Z21+Z19+Z17+Z15+Z13+Z11+Z9+Z7+Z3</f>
        <v>29615</v>
      </c>
      <c r="AA53" s="252"/>
    </row>
    <row r="54" spans="1:27" ht="26.25" thickBot="1" x14ac:dyDescent="0.3">
      <c r="A54" s="270"/>
      <c r="B54" s="271"/>
      <c r="C54" s="271"/>
      <c r="D54" s="271"/>
      <c r="E54" s="272"/>
      <c r="F54" s="173" t="s">
        <v>3</v>
      </c>
      <c r="G54" s="8">
        <f>G52+G50+G48+G46+G44+G42+G40+G38+G36+G34+G32+G30+G28+G26+G24+G22+G20+G18+G16+G14+G12+G10+G8+G4</f>
        <v>2572</v>
      </c>
      <c r="H54" s="8">
        <f t="shared" ref="H54:Y54" si="8">H52+H50+H48+H46+H44+H42+H40+H38+H36+H34+H32+H30+H28+H26+H24+H22+H20+H18+H16+H14+H12+H10+H8+H4</f>
        <v>2484</v>
      </c>
      <c r="I54" s="8">
        <f t="shared" si="8"/>
        <v>2605</v>
      </c>
      <c r="J54" s="8">
        <f t="shared" si="8"/>
        <v>2430</v>
      </c>
      <c r="K54" s="8">
        <f t="shared" si="8"/>
        <v>2201</v>
      </c>
      <c r="L54" s="8">
        <f t="shared" si="8"/>
        <v>1986</v>
      </c>
      <c r="M54" s="8">
        <f t="shared" si="8"/>
        <v>1565</v>
      </c>
      <c r="N54" s="8">
        <f t="shared" si="8"/>
        <v>1459</v>
      </c>
      <c r="O54" s="8">
        <f t="shared" si="8"/>
        <v>1338</v>
      </c>
      <c r="P54" s="8">
        <f t="shared" si="8"/>
        <v>1215</v>
      </c>
      <c r="Q54" s="8">
        <f t="shared" si="8"/>
        <v>1323</v>
      </c>
      <c r="R54" s="8">
        <f t="shared" si="8"/>
        <v>1155</v>
      </c>
      <c r="S54" s="8">
        <f t="shared" si="8"/>
        <v>1140</v>
      </c>
      <c r="T54" s="8">
        <f t="shared" si="8"/>
        <v>1078</v>
      </c>
      <c r="U54" s="8">
        <f t="shared" si="8"/>
        <v>1086</v>
      </c>
      <c r="V54" s="8">
        <f t="shared" si="8"/>
        <v>981</v>
      </c>
      <c r="W54" s="8">
        <f t="shared" si="8"/>
        <v>1005</v>
      </c>
      <c r="X54" s="8">
        <f t="shared" si="8"/>
        <v>955</v>
      </c>
      <c r="Y54" s="8">
        <f t="shared" si="8"/>
        <v>1018</v>
      </c>
      <c r="Z54" s="8">
        <f>Z52+Z50+Z48+Z46+Z44+Z42+Z40+Z38+Z36+Z34+Z32+Z30+Z28+Z26+Z24+Z22+Z20+Z18+Z16+Z14+Z12+Z10+Z8+Z4</f>
        <v>29596</v>
      </c>
      <c r="AA54" s="253"/>
    </row>
  </sheetData>
  <mergeCells count="121">
    <mergeCell ref="A49:A52"/>
    <mergeCell ref="B49:C50"/>
    <mergeCell ref="D49:D50"/>
    <mergeCell ref="E49:E50"/>
    <mergeCell ref="AA49:AA50"/>
    <mergeCell ref="B51:B52"/>
    <mergeCell ref="C51:C52"/>
    <mergeCell ref="D51:D52"/>
    <mergeCell ref="E51:E52"/>
    <mergeCell ref="AA51:AA52"/>
    <mergeCell ref="E47:E48"/>
    <mergeCell ref="A45:A48"/>
    <mergeCell ref="B45:C46"/>
    <mergeCell ref="D45:D46"/>
    <mergeCell ref="E45:E46"/>
    <mergeCell ref="AA45:AA46"/>
    <mergeCell ref="B47:B48"/>
    <mergeCell ref="C47:C48"/>
    <mergeCell ref="D47:D48"/>
    <mergeCell ref="AA47:AA48"/>
    <mergeCell ref="A41:A44"/>
    <mergeCell ref="B41:C42"/>
    <mergeCell ref="D41:D42"/>
    <mergeCell ref="E41:E42"/>
    <mergeCell ref="AA41:AA42"/>
    <mergeCell ref="B43:B44"/>
    <mergeCell ref="C43:C44"/>
    <mergeCell ref="D43:D44"/>
    <mergeCell ref="E43:E44"/>
    <mergeCell ref="AA43:AA44"/>
    <mergeCell ref="A39:A40"/>
    <mergeCell ref="B39:C40"/>
    <mergeCell ref="D39:D40"/>
    <mergeCell ref="E39:E40"/>
    <mergeCell ref="AA39:AA40"/>
    <mergeCell ref="E37:E38"/>
    <mergeCell ref="A35:A38"/>
    <mergeCell ref="B35:C36"/>
    <mergeCell ref="D35:D36"/>
    <mergeCell ref="E35:E36"/>
    <mergeCell ref="AA35:AA36"/>
    <mergeCell ref="B37:B38"/>
    <mergeCell ref="C37:C38"/>
    <mergeCell ref="D37:D38"/>
    <mergeCell ref="AA37:AA38"/>
    <mergeCell ref="A31:A34"/>
    <mergeCell ref="B31:C32"/>
    <mergeCell ref="D31:D32"/>
    <mergeCell ref="E31:E32"/>
    <mergeCell ref="AA31:AA32"/>
    <mergeCell ref="B33:B34"/>
    <mergeCell ref="C33:C34"/>
    <mergeCell ref="D33:D34"/>
    <mergeCell ref="E33:E34"/>
    <mergeCell ref="AA33:AA34"/>
    <mergeCell ref="A29:A30"/>
    <mergeCell ref="B29:C30"/>
    <mergeCell ref="D29:D30"/>
    <mergeCell ref="E29:E30"/>
    <mergeCell ref="AA29:AA30"/>
    <mergeCell ref="A23:A28"/>
    <mergeCell ref="B23:C24"/>
    <mergeCell ref="D23:D24"/>
    <mergeCell ref="E23:E24"/>
    <mergeCell ref="AA23:AA24"/>
    <mergeCell ref="B25:B28"/>
    <mergeCell ref="C27:C28"/>
    <mergeCell ref="D27:D28"/>
    <mergeCell ref="E27:E28"/>
    <mergeCell ref="AA27:AA28"/>
    <mergeCell ref="C25:C26"/>
    <mergeCell ref="D25:D26"/>
    <mergeCell ref="E25:E26"/>
    <mergeCell ref="AA25:AA26"/>
    <mergeCell ref="C13:C14"/>
    <mergeCell ref="D13:D14"/>
    <mergeCell ref="E13:E14"/>
    <mergeCell ref="AA13:AA14"/>
    <mergeCell ref="A15:A16"/>
    <mergeCell ref="A17:A22"/>
    <mergeCell ref="B17:C18"/>
    <mergeCell ref="D17:D18"/>
    <mergeCell ref="E17:E18"/>
    <mergeCell ref="B15:C16"/>
    <mergeCell ref="D15:D16"/>
    <mergeCell ref="E15:E16"/>
    <mergeCell ref="AA15:AA16"/>
    <mergeCell ref="AA17:AA18"/>
    <mergeCell ref="B19:B22"/>
    <mergeCell ref="C19:C20"/>
    <mergeCell ref="D19:D20"/>
    <mergeCell ref="E19:E20"/>
    <mergeCell ref="AA19:AA20"/>
    <mergeCell ref="C21:C22"/>
    <mergeCell ref="D21:D22"/>
    <mergeCell ref="E21:E22"/>
    <mergeCell ref="AA21:AA22"/>
    <mergeCell ref="AA53:AA54"/>
    <mergeCell ref="A1:AA1"/>
    <mergeCell ref="AA7:AA8"/>
    <mergeCell ref="A7:A8"/>
    <mergeCell ref="B9:C10"/>
    <mergeCell ref="A9:A10"/>
    <mergeCell ref="AA3:AA4"/>
    <mergeCell ref="A2:E2"/>
    <mergeCell ref="A53:E54"/>
    <mergeCell ref="AA9:AA10"/>
    <mergeCell ref="D9:D10"/>
    <mergeCell ref="E9:E10"/>
    <mergeCell ref="A3:E4"/>
    <mergeCell ref="E7:E8"/>
    <mergeCell ref="A5:AA5"/>
    <mergeCell ref="B7:C8"/>
    <mergeCell ref="D7:D8"/>
    <mergeCell ref="B6:C6"/>
    <mergeCell ref="A11:A14"/>
    <mergeCell ref="B11:C12"/>
    <mergeCell ref="D11:D12"/>
    <mergeCell ref="E11:E12"/>
    <mergeCell ref="AA11:AA12"/>
    <mergeCell ref="B13:B14"/>
  </mergeCells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69" sqref="E7:E70"/>
    </sheetView>
  </sheetViews>
  <sheetFormatPr defaultRowHeight="12.75" x14ac:dyDescent="0.25"/>
  <cols>
    <col min="1" max="1" width="5.28515625" style="115" customWidth="1"/>
    <col min="2" max="2" width="39.42578125" style="116" customWidth="1"/>
    <col min="3" max="3" width="6.140625" style="117" customWidth="1"/>
    <col min="4" max="4" width="50.28515625" style="115" customWidth="1"/>
    <col min="5" max="5" width="15.42578125" style="115" customWidth="1"/>
    <col min="6" max="6" width="31.140625" style="116" customWidth="1"/>
    <col min="7" max="7" width="6.5703125" style="18" customWidth="1"/>
    <col min="8" max="8" width="6.85546875" style="18" customWidth="1"/>
    <col min="9" max="9" width="7.42578125" style="18" customWidth="1"/>
    <col min="10" max="10" width="7.140625" style="18" customWidth="1"/>
    <col min="11" max="11" width="6.5703125" style="18" customWidth="1"/>
    <col min="12" max="13" width="6.140625" style="18" customWidth="1"/>
    <col min="14" max="14" width="6.28515625" style="18" customWidth="1"/>
    <col min="15" max="15" width="6" style="18" customWidth="1"/>
    <col min="16" max="16" width="6.140625" style="18" customWidth="1"/>
    <col min="17" max="17" width="6.28515625" style="18" customWidth="1"/>
    <col min="18" max="18" width="6.140625" style="18" customWidth="1"/>
    <col min="19" max="19" width="6" style="18" customWidth="1"/>
    <col min="20" max="20" width="5.5703125" style="18" customWidth="1"/>
    <col min="21" max="21" width="5.42578125" style="18" customWidth="1"/>
    <col min="22" max="22" width="5.5703125" style="18" customWidth="1"/>
    <col min="23" max="23" width="5.42578125" style="18" customWidth="1"/>
    <col min="24" max="25" width="5.85546875" style="18" customWidth="1"/>
    <col min="26" max="26" width="7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371" t="s">
        <v>16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ht="39" thickBot="1" x14ac:dyDescent="0.3">
      <c r="A2" s="372" t="s">
        <v>0</v>
      </c>
      <c r="B2" s="373"/>
      <c r="C2" s="373"/>
      <c r="D2" s="373"/>
      <c r="E2" s="373"/>
      <c r="F2" s="134" t="s">
        <v>1</v>
      </c>
      <c r="G2" s="135">
        <v>2000</v>
      </c>
      <c r="H2" s="135">
        <v>2001</v>
      </c>
      <c r="I2" s="135">
        <v>2002</v>
      </c>
      <c r="J2" s="135">
        <v>2003</v>
      </c>
      <c r="K2" s="135">
        <v>2004</v>
      </c>
      <c r="L2" s="135">
        <v>2005</v>
      </c>
      <c r="M2" s="135">
        <v>2006</v>
      </c>
      <c r="N2" s="135">
        <v>2007</v>
      </c>
      <c r="O2" s="135">
        <v>2008</v>
      </c>
      <c r="P2" s="135">
        <v>2009</v>
      </c>
      <c r="Q2" s="135">
        <v>2010</v>
      </c>
      <c r="R2" s="135">
        <v>2011</v>
      </c>
      <c r="S2" s="135">
        <v>2012</v>
      </c>
      <c r="T2" s="135">
        <v>2013</v>
      </c>
      <c r="U2" s="135">
        <v>2014</v>
      </c>
      <c r="V2" s="135">
        <v>2015</v>
      </c>
      <c r="W2" s="135">
        <v>2016</v>
      </c>
      <c r="X2" s="135">
        <v>2017</v>
      </c>
      <c r="Y2" s="135">
        <v>2018</v>
      </c>
      <c r="Z2" s="135" t="s">
        <v>5</v>
      </c>
      <c r="AA2" s="136" t="s">
        <v>11</v>
      </c>
    </row>
    <row r="3" spans="1:27" ht="25.5" x14ac:dyDescent="0.25">
      <c r="A3" s="374" t="s">
        <v>1877</v>
      </c>
      <c r="B3" s="350"/>
      <c r="C3" s="350"/>
      <c r="D3" s="350"/>
      <c r="E3" s="350"/>
      <c r="F3" s="130" t="s">
        <v>2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69"/>
    </row>
    <row r="4" spans="1:27" ht="26.25" thickBot="1" x14ac:dyDescent="0.3">
      <c r="A4" s="375"/>
      <c r="B4" s="359"/>
      <c r="C4" s="359"/>
      <c r="D4" s="359"/>
      <c r="E4" s="359"/>
      <c r="F4" s="131" t="s">
        <v>3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0</v>
      </c>
      <c r="U4" s="50">
        <v>0</v>
      </c>
      <c r="V4" s="50">
        <v>0</v>
      </c>
      <c r="W4" s="50">
        <v>0</v>
      </c>
      <c r="X4" s="50">
        <v>0</v>
      </c>
      <c r="Y4" s="50">
        <v>0</v>
      </c>
      <c r="Z4" s="50">
        <v>0</v>
      </c>
      <c r="AA4" s="365"/>
    </row>
    <row r="5" spans="1:27" ht="13.5" thickBot="1" x14ac:dyDescent="0.3">
      <c r="A5" s="376" t="s">
        <v>9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8"/>
    </row>
    <row r="6" spans="1:27" ht="39" thickBot="1" x14ac:dyDescent="0.3">
      <c r="A6" s="137" t="s">
        <v>4</v>
      </c>
      <c r="B6" s="373" t="s">
        <v>14</v>
      </c>
      <c r="C6" s="373"/>
      <c r="D6" s="134" t="s">
        <v>15</v>
      </c>
      <c r="E6" s="134" t="s">
        <v>7</v>
      </c>
      <c r="F6" s="134" t="s">
        <v>1</v>
      </c>
      <c r="G6" s="135">
        <v>2000</v>
      </c>
      <c r="H6" s="135">
        <v>2001</v>
      </c>
      <c r="I6" s="135">
        <v>2002</v>
      </c>
      <c r="J6" s="135">
        <v>2003</v>
      </c>
      <c r="K6" s="135">
        <v>2004</v>
      </c>
      <c r="L6" s="135">
        <v>2005</v>
      </c>
      <c r="M6" s="135">
        <v>2006</v>
      </c>
      <c r="N6" s="135">
        <v>2007</v>
      </c>
      <c r="O6" s="135">
        <v>2008</v>
      </c>
      <c r="P6" s="135">
        <v>2009</v>
      </c>
      <c r="Q6" s="135">
        <v>2010</v>
      </c>
      <c r="R6" s="135">
        <v>2011</v>
      </c>
      <c r="S6" s="135">
        <v>2012</v>
      </c>
      <c r="T6" s="135">
        <v>2013</v>
      </c>
      <c r="U6" s="135">
        <v>2014</v>
      </c>
      <c r="V6" s="135">
        <v>2015</v>
      </c>
      <c r="W6" s="135">
        <v>2016</v>
      </c>
      <c r="X6" s="135">
        <v>2017</v>
      </c>
      <c r="Y6" s="135">
        <v>2018</v>
      </c>
      <c r="Z6" s="135" t="s">
        <v>5</v>
      </c>
      <c r="AA6" s="136" t="s">
        <v>11</v>
      </c>
    </row>
    <row r="7" spans="1:27" x14ac:dyDescent="0.25">
      <c r="A7" s="379">
        <v>1</v>
      </c>
      <c r="B7" s="380" t="s">
        <v>8</v>
      </c>
      <c r="C7" s="380"/>
      <c r="D7" s="357" t="s">
        <v>573</v>
      </c>
      <c r="E7" s="357" t="s">
        <v>574</v>
      </c>
      <c r="F7" s="132" t="s">
        <v>6</v>
      </c>
      <c r="G7" s="46">
        <v>264</v>
      </c>
      <c r="H7" s="46">
        <v>230</v>
      </c>
      <c r="I7" s="46">
        <v>244</v>
      </c>
      <c r="J7" s="46">
        <v>209</v>
      </c>
      <c r="K7" s="46">
        <v>232</v>
      </c>
      <c r="L7" s="46">
        <v>208</v>
      </c>
      <c r="M7" s="46">
        <v>58</v>
      </c>
      <c r="N7" s="46">
        <v>163</v>
      </c>
      <c r="O7" s="46">
        <v>113</v>
      </c>
      <c r="P7" s="46">
        <v>155</v>
      </c>
      <c r="Q7" s="46">
        <v>165</v>
      </c>
      <c r="R7" s="46">
        <v>156</v>
      </c>
      <c r="S7" s="46">
        <v>173</v>
      </c>
      <c r="T7" s="46">
        <v>170</v>
      </c>
      <c r="U7" s="46">
        <v>138</v>
      </c>
      <c r="V7" s="46">
        <v>138</v>
      </c>
      <c r="W7" s="46">
        <v>108</v>
      </c>
      <c r="X7" s="46">
        <v>125</v>
      </c>
      <c r="Y7" s="46">
        <v>147</v>
      </c>
      <c r="Z7" s="46">
        <f>G7+H7+I7+J7+K7+L7+M7+N7+O7+P7+Q7+R7+S7+T7+U7+V7+W7+X7+Y7</f>
        <v>3196</v>
      </c>
      <c r="AA7" s="382"/>
    </row>
    <row r="8" spans="1:27" ht="26.25" thickBot="1" x14ac:dyDescent="0.3">
      <c r="A8" s="375"/>
      <c r="B8" s="381"/>
      <c r="C8" s="381"/>
      <c r="D8" s="359"/>
      <c r="E8" s="359"/>
      <c r="F8" s="131" t="s">
        <v>3</v>
      </c>
      <c r="G8" s="51">
        <v>264</v>
      </c>
      <c r="H8" s="51">
        <v>230</v>
      </c>
      <c r="I8" s="51">
        <v>244</v>
      </c>
      <c r="J8" s="51">
        <v>209</v>
      </c>
      <c r="K8" s="51">
        <v>232</v>
      </c>
      <c r="L8" s="51">
        <v>208</v>
      </c>
      <c r="M8" s="51">
        <v>58</v>
      </c>
      <c r="N8" s="51">
        <v>163</v>
      </c>
      <c r="O8" s="51">
        <v>113</v>
      </c>
      <c r="P8" s="51">
        <v>155</v>
      </c>
      <c r="Q8" s="51">
        <v>165</v>
      </c>
      <c r="R8" s="51">
        <v>156</v>
      </c>
      <c r="S8" s="51">
        <v>173</v>
      </c>
      <c r="T8" s="51">
        <v>170</v>
      </c>
      <c r="U8" s="51">
        <v>138</v>
      </c>
      <c r="V8" s="51">
        <v>138</v>
      </c>
      <c r="W8" s="51">
        <v>108</v>
      </c>
      <c r="X8" s="51">
        <v>125</v>
      </c>
      <c r="Y8" s="51">
        <v>147</v>
      </c>
      <c r="Z8" s="51">
        <f t="shared" ref="Z8:Z70" si="0">G8+H8+I8+J8+K8+L8+M8+N8+O8+P8+Q8+R8+S8+T8+U8+V8+W8+X8+Y8</f>
        <v>3196</v>
      </c>
      <c r="AA8" s="365"/>
    </row>
    <row r="9" spans="1:27" x14ac:dyDescent="0.25">
      <c r="A9" s="379" t="s">
        <v>12</v>
      </c>
      <c r="B9" s="380" t="s">
        <v>8</v>
      </c>
      <c r="C9" s="380"/>
      <c r="D9" s="357" t="s">
        <v>575</v>
      </c>
      <c r="E9" s="357" t="s">
        <v>576</v>
      </c>
      <c r="F9" s="132" t="s">
        <v>6</v>
      </c>
      <c r="G9" s="46">
        <v>231</v>
      </c>
      <c r="H9" s="46">
        <v>275</v>
      </c>
      <c r="I9" s="46">
        <v>138</v>
      </c>
      <c r="J9" s="46">
        <v>285</v>
      </c>
      <c r="K9" s="46">
        <v>255</v>
      </c>
      <c r="L9" s="46">
        <v>192</v>
      </c>
      <c r="M9" s="46">
        <v>77</v>
      </c>
      <c r="N9" s="46">
        <v>181</v>
      </c>
      <c r="O9" s="46">
        <v>104</v>
      </c>
      <c r="P9" s="46">
        <v>133</v>
      </c>
      <c r="Q9" s="46">
        <v>126</v>
      </c>
      <c r="R9" s="46">
        <v>81</v>
      </c>
      <c r="S9" s="46">
        <v>61</v>
      </c>
      <c r="T9" s="46">
        <v>47</v>
      </c>
      <c r="U9" s="46">
        <v>58</v>
      </c>
      <c r="V9" s="46">
        <v>59</v>
      </c>
      <c r="W9" s="46">
        <v>55</v>
      </c>
      <c r="X9" s="46">
        <v>79</v>
      </c>
      <c r="Y9" s="46">
        <v>62</v>
      </c>
      <c r="Z9" s="46">
        <f t="shared" si="0"/>
        <v>2499</v>
      </c>
      <c r="AA9" s="382"/>
    </row>
    <row r="10" spans="1:27" ht="25.5" x14ac:dyDescent="0.25">
      <c r="A10" s="383"/>
      <c r="B10" s="384"/>
      <c r="C10" s="384"/>
      <c r="D10" s="358"/>
      <c r="E10" s="358"/>
      <c r="F10" s="133" t="s">
        <v>3</v>
      </c>
      <c r="G10" s="45">
        <v>231</v>
      </c>
      <c r="H10" s="45">
        <v>275</v>
      </c>
      <c r="I10" s="45">
        <v>138</v>
      </c>
      <c r="J10" s="45">
        <v>285</v>
      </c>
      <c r="K10" s="45">
        <v>255</v>
      </c>
      <c r="L10" s="45">
        <v>192</v>
      </c>
      <c r="M10" s="45">
        <v>77</v>
      </c>
      <c r="N10" s="45">
        <v>181</v>
      </c>
      <c r="O10" s="45">
        <v>104</v>
      </c>
      <c r="P10" s="45">
        <v>133</v>
      </c>
      <c r="Q10" s="45">
        <v>126</v>
      </c>
      <c r="R10" s="45">
        <v>81</v>
      </c>
      <c r="S10" s="45">
        <v>61</v>
      </c>
      <c r="T10" s="45">
        <v>47</v>
      </c>
      <c r="U10" s="45">
        <v>58</v>
      </c>
      <c r="V10" s="45">
        <v>59</v>
      </c>
      <c r="W10" s="45">
        <v>55</v>
      </c>
      <c r="X10" s="45">
        <v>79</v>
      </c>
      <c r="Y10" s="45">
        <v>62</v>
      </c>
      <c r="Z10" s="45">
        <f t="shared" si="0"/>
        <v>2499</v>
      </c>
      <c r="AA10" s="364"/>
    </row>
    <row r="11" spans="1:27" x14ac:dyDescent="0.25">
      <c r="A11" s="383"/>
      <c r="B11" s="384" t="s">
        <v>10</v>
      </c>
      <c r="C11" s="385" t="s">
        <v>173</v>
      </c>
      <c r="D11" s="358" t="s">
        <v>577</v>
      </c>
      <c r="E11" s="358" t="s">
        <v>578</v>
      </c>
      <c r="F11" s="133" t="s">
        <v>6</v>
      </c>
      <c r="G11" s="45">
        <v>34</v>
      </c>
      <c r="H11" s="45">
        <v>19</v>
      </c>
      <c r="I11" s="45">
        <v>21</v>
      </c>
      <c r="J11" s="45">
        <v>18</v>
      </c>
      <c r="K11" s="45">
        <v>16</v>
      </c>
      <c r="L11" s="45">
        <v>11</v>
      </c>
      <c r="M11" s="45">
        <v>0</v>
      </c>
      <c r="N11" s="45">
        <v>15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f t="shared" si="0"/>
        <v>134</v>
      </c>
      <c r="AA11" s="364"/>
    </row>
    <row r="12" spans="1:27" ht="25.5" x14ac:dyDescent="0.25">
      <c r="A12" s="383"/>
      <c r="B12" s="384"/>
      <c r="C12" s="385"/>
      <c r="D12" s="358"/>
      <c r="E12" s="358"/>
      <c r="F12" s="133" t="s">
        <v>3</v>
      </c>
      <c r="G12" s="45">
        <v>34</v>
      </c>
      <c r="H12" s="45">
        <v>19</v>
      </c>
      <c r="I12" s="45">
        <v>21</v>
      </c>
      <c r="J12" s="45">
        <v>18</v>
      </c>
      <c r="K12" s="45">
        <v>16</v>
      </c>
      <c r="L12" s="45">
        <v>11</v>
      </c>
      <c r="M12" s="45">
        <v>0</v>
      </c>
      <c r="N12" s="45">
        <v>15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f t="shared" si="0"/>
        <v>134</v>
      </c>
      <c r="AA12" s="364"/>
    </row>
    <row r="13" spans="1:27" x14ac:dyDescent="0.25">
      <c r="A13" s="383"/>
      <c r="B13" s="384"/>
      <c r="C13" s="386" t="s">
        <v>174</v>
      </c>
      <c r="D13" s="358" t="s">
        <v>579</v>
      </c>
      <c r="E13" s="388" t="s">
        <v>580</v>
      </c>
      <c r="F13" s="133" t="s">
        <v>6</v>
      </c>
      <c r="G13" s="48">
        <v>6</v>
      </c>
      <c r="H13" s="48">
        <v>7</v>
      </c>
      <c r="I13" s="48">
        <v>6</v>
      </c>
      <c r="J13" s="48">
        <v>6</v>
      </c>
      <c r="K13" s="48">
        <v>9</v>
      </c>
      <c r="L13" s="48">
        <v>4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f t="shared" si="0"/>
        <v>38</v>
      </c>
      <c r="AA13" s="364"/>
    </row>
    <row r="14" spans="1:27" ht="26.25" thickBot="1" x14ac:dyDescent="0.3">
      <c r="A14" s="375"/>
      <c r="B14" s="381"/>
      <c r="C14" s="387"/>
      <c r="D14" s="359"/>
      <c r="E14" s="389"/>
      <c r="F14" s="131" t="s">
        <v>3</v>
      </c>
      <c r="G14" s="49">
        <v>6</v>
      </c>
      <c r="H14" s="49">
        <v>7</v>
      </c>
      <c r="I14" s="49">
        <v>6</v>
      </c>
      <c r="J14" s="49">
        <v>6</v>
      </c>
      <c r="K14" s="49">
        <v>9</v>
      </c>
      <c r="L14" s="49">
        <v>4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f t="shared" si="0"/>
        <v>38</v>
      </c>
      <c r="AA14" s="365"/>
    </row>
    <row r="15" spans="1:27" x14ac:dyDescent="0.25">
      <c r="A15" s="379" t="s">
        <v>22</v>
      </c>
      <c r="B15" s="380" t="s">
        <v>8</v>
      </c>
      <c r="C15" s="380"/>
      <c r="D15" s="357" t="s">
        <v>581</v>
      </c>
      <c r="E15" s="357" t="s">
        <v>582</v>
      </c>
      <c r="F15" s="132" t="s">
        <v>6</v>
      </c>
      <c r="G15" s="46">
        <v>93</v>
      </c>
      <c r="H15" s="46">
        <v>81</v>
      </c>
      <c r="I15" s="46">
        <v>90</v>
      </c>
      <c r="J15" s="46">
        <v>95</v>
      </c>
      <c r="K15" s="46">
        <v>94</v>
      </c>
      <c r="L15" s="46">
        <v>68</v>
      </c>
      <c r="M15" s="46">
        <v>56</v>
      </c>
      <c r="N15" s="46">
        <v>48</v>
      </c>
      <c r="O15" s="46">
        <v>48</v>
      </c>
      <c r="P15" s="46">
        <v>75</v>
      </c>
      <c r="Q15" s="46">
        <v>30</v>
      </c>
      <c r="R15" s="46">
        <v>59</v>
      </c>
      <c r="S15" s="46">
        <v>51</v>
      </c>
      <c r="T15" s="46">
        <v>42</v>
      </c>
      <c r="U15" s="46">
        <v>67</v>
      </c>
      <c r="V15" s="46">
        <v>45</v>
      </c>
      <c r="W15" s="46">
        <v>49</v>
      </c>
      <c r="X15" s="46">
        <v>51</v>
      </c>
      <c r="Y15" s="46">
        <v>51</v>
      </c>
      <c r="Z15" s="46">
        <f t="shared" si="0"/>
        <v>1193</v>
      </c>
      <c r="AA15" s="382"/>
    </row>
    <row r="16" spans="1:27" ht="26.25" thickBot="1" x14ac:dyDescent="0.3">
      <c r="A16" s="375"/>
      <c r="B16" s="381"/>
      <c r="C16" s="381"/>
      <c r="D16" s="359"/>
      <c r="E16" s="359"/>
      <c r="F16" s="131" t="s">
        <v>3</v>
      </c>
      <c r="G16" s="51">
        <v>93</v>
      </c>
      <c r="H16" s="51">
        <v>81</v>
      </c>
      <c r="I16" s="51">
        <v>90</v>
      </c>
      <c r="J16" s="51">
        <v>95</v>
      </c>
      <c r="K16" s="51">
        <v>94</v>
      </c>
      <c r="L16" s="51">
        <v>68</v>
      </c>
      <c r="M16" s="51">
        <v>56</v>
      </c>
      <c r="N16" s="51">
        <v>48</v>
      </c>
      <c r="O16" s="51">
        <v>48</v>
      </c>
      <c r="P16" s="51">
        <v>75</v>
      </c>
      <c r="Q16" s="51">
        <v>30</v>
      </c>
      <c r="R16" s="51">
        <v>59</v>
      </c>
      <c r="S16" s="51">
        <v>51</v>
      </c>
      <c r="T16" s="51">
        <v>42</v>
      </c>
      <c r="U16" s="51">
        <v>67</v>
      </c>
      <c r="V16" s="51">
        <v>45</v>
      </c>
      <c r="W16" s="51">
        <v>49</v>
      </c>
      <c r="X16" s="51">
        <v>51</v>
      </c>
      <c r="Y16" s="51">
        <v>51</v>
      </c>
      <c r="Z16" s="51">
        <f t="shared" si="0"/>
        <v>1193</v>
      </c>
      <c r="AA16" s="365"/>
    </row>
    <row r="17" spans="1:27" x14ac:dyDescent="0.25">
      <c r="A17" s="379" t="s">
        <v>24</v>
      </c>
      <c r="B17" s="380" t="s">
        <v>8</v>
      </c>
      <c r="C17" s="380"/>
      <c r="D17" s="357" t="s">
        <v>583</v>
      </c>
      <c r="E17" s="357" t="s">
        <v>584</v>
      </c>
      <c r="F17" s="132" t="s">
        <v>6</v>
      </c>
      <c r="G17" s="46">
        <v>212</v>
      </c>
      <c r="H17" s="46">
        <v>195</v>
      </c>
      <c r="I17" s="46">
        <v>221</v>
      </c>
      <c r="J17" s="46">
        <v>185</v>
      </c>
      <c r="K17" s="46">
        <v>212</v>
      </c>
      <c r="L17" s="46">
        <v>221</v>
      </c>
      <c r="M17" s="46">
        <v>102</v>
      </c>
      <c r="N17" s="46">
        <v>208</v>
      </c>
      <c r="O17" s="46">
        <v>140</v>
      </c>
      <c r="P17" s="46">
        <v>175</v>
      </c>
      <c r="Q17" s="46">
        <v>182</v>
      </c>
      <c r="R17" s="46">
        <v>176</v>
      </c>
      <c r="S17" s="46">
        <v>138</v>
      </c>
      <c r="T17" s="46">
        <v>121</v>
      </c>
      <c r="U17" s="46">
        <v>127</v>
      </c>
      <c r="V17" s="46">
        <v>94</v>
      </c>
      <c r="W17" s="46">
        <v>106</v>
      </c>
      <c r="X17" s="46">
        <v>98</v>
      </c>
      <c r="Y17" s="46">
        <v>121</v>
      </c>
      <c r="Z17" s="46">
        <f t="shared" si="0"/>
        <v>3034</v>
      </c>
      <c r="AA17" s="382"/>
    </row>
    <row r="18" spans="1:27" ht="26.25" thickBot="1" x14ac:dyDescent="0.3">
      <c r="A18" s="375"/>
      <c r="B18" s="381"/>
      <c r="C18" s="381"/>
      <c r="D18" s="359"/>
      <c r="E18" s="359"/>
      <c r="F18" s="131" t="s">
        <v>3</v>
      </c>
      <c r="G18" s="51">
        <v>212</v>
      </c>
      <c r="H18" s="51">
        <v>195</v>
      </c>
      <c r="I18" s="51">
        <v>221</v>
      </c>
      <c r="J18" s="51">
        <v>185</v>
      </c>
      <c r="K18" s="51">
        <v>212</v>
      </c>
      <c r="L18" s="51">
        <v>221</v>
      </c>
      <c r="M18" s="51">
        <v>102</v>
      </c>
      <c r="N18" s="51">
        <v>208</v>
      </c>
      <c r="O18" s="51">
        <v>140</v>
      </c>
      <c r="P18" s="51">
        <v>175</v>
      </c>
      <c r="Q18" s="51">
        <v>182</v>
      </c>
      <c r="R18" s="51">
        <v>176</v>
      </c>
      <c r="S18" s="51">
        <v>138</v>
      </c>
      <c r="T18" s="51">
        <v>121</v>
      </c>
      <c r="U18" s="51">
        <v>127</v>
      </c>
      <c r="V18" s="51">
        <v>94</v>
      </c>
      <c r="W18" s="51">
        <v>106</v>
      </c>
      <c r="X18" s="51">
        <v>98</v>
      </c>
      <c r="Y18" s="51">
        <v>121</v>
      </c>
      <c r="Z18" s="51">
        <f t="shared" si="0"/>
        <v>3034</v>
      </c>
      <c r="AA18" s="365"/>
    </row>
    <row r="19" spans="1:27" x14ac:dyDescent="0.25">
      <c r="A19" s="379" t="s">
        <v>25</v>
      </c>
      <c r="B19" s="380" t="s">
        <v>8</v>
      </c>
      <c r="C19" s="380"/>
      <c r="D19" s="357" t="s">
        <v>585</v>
      </c>
      <c r="E19" s="357" t="s">
        <v>586</v>
      </c>
      <c r="F19" s="132" t="s">
        <v>6</v>
      </c>
      <c r="G19" s="46">
        <v>145</v>
      </c>
      <c r="H19" s="46">
        <v>158</v>
      </c>
      <c r="I19" s="46">
        <v>158</v>
      </c>
      <c r="J19" s="52">
        <v>138</v>
      </c>
      <c r="K19" s="46">
        <v>162</v>
      </c>
      <c r="L19" s="46">
        <v>135</v>
      </c>
      <c r="M19" s="46">
        <v>68</v>
      </c>
      <c r="N19" s="46">
        <v>146</v>
      </c>
      <c r="O19" s="46">
        <v>56</v>
      </c>
      <c r="P19" s="46">
        <v>121</v>
      </c>
      <c r="Q19" s="46">
        <v>105</v>
      </c>
      <c r="R19" s="46">
        <v>100</v>
      </c>
      <c r="S19" s="46">
        <v>120</v>
      </c>
      <c r="T19" s="46">
        <v>155</v>
      </c>
      <c r="U19" s="46">
        <v>134</v>
      </c>
      <c r="V19" s="46">
        <v>136</v>
      </c>
      <c r="W19" s="46">
        <v>145</v>
      </c>
      <c r="X19" s="46">
        <v>120</v>
      </c>
      <c r="Y19" s="46">
        <v>126</v>
      </c>
      <c r="Z19" s="46">
        <f t="shared" si="0"/>
        <v>2428</v>
      </c>
      <c r="AA19" s="382"/>
    </row>
    <row r="20" spans="1:27" ht="25.5" x14ac:dyDescent="0.25">
      <c r="A20" s="383"/>
      <c r="B20" s="384"/>
      <c r="C20" s="384"/>
      <c r="D20" s="358"/>
      <c r="E20" s="358"/>
      <c r="F20" s="133" t="s">
        <v>3</v>
      </c>
      <c r="G20" s="45">
        <v>145</v>
      </c>
      <c r="H20" s="45">
        <v>158</v>
      </c>
      <c r="I20" s="45">
        <v>158</v>
      </c>
      <c r="J20" s="53">
        <v>138</v>
      </c>
      <c r="K20" s="45">
        <v>162</v>
      </c>
      <c r="L20" s="45">
        <v>135</v>
      </c>
      <c r="M20" s="45">
        <v>68</v>
      </c>
      <c r="N20" s="45">
        <v>146</v>
      </c>
      <c r="O20" s="45">
        <v>56</v>
      </c>
      <c r="P20" s="45">
        <v>121</v>
      </c>
      <c r="Q20" s="45">
        <v>105</v>
      </c>
      <c r="R20" s="45">
        <v>100</v>
      </c>
      <c r="S20" s="45">
        <v>120</v>
      </c>
      <c r="T20" s="45">
        <v>155</v>
      </c>
      <c r="U20" s="45">
        <v>134</v>
      </c>
      <c r="V20" s="45">
        <v>136</v>
      </c>
      <c r="W20" s="45">
        <v>145</v>
      </c>
      <c r="X20" s="45">
        <v>120</v>
      </c>
      <c r="Y20" s="45">
        <v>126</v>
      </c>
      <c r="Z20" s="45">
        <f t="shared" si="0"/>
        <v>2428</v>
      </c>
      <c r="AA20" s="364"/>
    </row>
    <row r="21" spans="1:27" x14ac:dyDescent="0.25">
      <c r="A21" s="383"/>
      <c r="B21" s="384" t="s">
        <v>10</v>
      </c>
      <c r="C21" s="385" t="s">
        <v>75</v>
      </c>
      <c r="D21" s="358" t="s">
        <v>2175</v>
      </c>
      <c r="E21" s="388" t="s">
        <v>587</v>
      </c>
      <c r="F21" s="133" t="s">
        <v>6</v>
      </c>
      <c r="G21" s="45">
        <v>47</v>
      </c>
      <c r="H21" s="45">
        <v>30</v>
      </c>
      <c r="I21" s="45">
        <v>35</v>
      </c>
      <c r="J21" s="45">
        <v>32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f t="shared" si="0"/>
        <v>144</v>
      </c>
      <c r="AA21" s="364"/>
    </row>
    <row r="22" spans="1:27" ht="25.5" x14ac:dyDescent="0.25">
      <c r="A22" s="383"/>
      <c r="B22" s="384"/>
      <c r="C22" s="385"/>
      <c r="D22" s="358"/>
      <c r="E22" s="388"/>
      <c r="F22" s="133" t="s">
        <v>3</v>
      </c>
      <c r="G22" s="45">
        <v>47</v>
      </c>
      <c r="H22" s="45">
        <v>30</v>
      </c>
      <c r="I22" s="45">
        <v>35</v>
      </c>
      <c r="J22" s="45">
        <v>32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f t="shared" si="0"/>
        <v>144</v>
      </c>
      <c r="AA22" s="364"/>
    </row>
    <row r="23" spans="1:27" x14ac:dyDescent="0.25">
      <c r="A23" s="383"/>
      <c r="B23" s="384"/>
      <c r="C23" s="386" t="s">
        <v>74</v>
      </c>
      <c r="D23" s="358" t="s">
        <v>2176</v>
      </c>
      <c r="E23" s="358" t="s">
        <v>588</v>
      </c>
      <c r="F23" s="133" t="s">
        <v>6</v>
      </c>
      <c r="G23" s="48">
        <v>10</v>
      </c>
      <c r="H23" s="48">
        <v>15</v>
      </c>
      <c r="I23" s="48">
        <v>17</v>
      </c>
      <c r="J23" s="48">
        <v>15</v>
      </c>
      <c r="K23" s="48">
        <v>9</v>
      </c>
      <c r="L23" s="48">
        <v>19</v>
      </c>
      <c r="M23" s="48">
        <v>0</v>
      </c>
      <c r="N23" s="48">
        <v>8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f t="shared" si="0"/>
        <v>93</v>
      </c>
      <c r="AA23" s="390"/>
    </row>
    <row r="24" spans="1:27" ht="25.5" x14ac:dyDescent="0.25">
      <c r="A24" s="383"/>
      <c r="B24" s="384"/>
      <c r="C24" s="386"/>
      <c r="D24" s="358"/>
      <c r="E24" s="358"/>
      <c r="F24" s="133" t="s">
        <v>3</v>
      </c>
      <c r="G24" s="48">
        <v>10</v>
      </c>
      <c r="H24" s="48">
        <v>15</v>
      </c>
      <c r="I24" s="48">
        <v>17</v>
      </c>
      <c r="J24" s="48">
        <v>15</v>
      </c>
      <c r="K24" s="48">
        <v>9</v>
      </c>
      <c r="L24" s="48">
        <v>19</v>
      </c>
      <c r="M24" s="48">
        <v>0</v>
      </c>
      <c r="N24" s="48">
        <v>8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f t="shared" si="0"/>
        <v>93</v>
      </c>
      <c r="AA24" s="390"/>
    </row>
    <row r="25" spans="1:27" x14ac:dyDescent="0.25">
      <c r="A25" s="383"/>
      <c r="B25" s="384"/>
      <c r="C25" s="386" t="s">
        <v>589</v>
      </c>
      <c r="D25" s="358" t="s">
        <v>590</v>
      </c>
      <c r="E25" s="388" t="s">
        <v>591</v>
      </c>
      <c r="F25" s="133" t="s">
        <v>6</v>
      </c>
      <c r="G25" s="48">
        <v>114</v>
      </c>
      <c r="H25" s="48">
        <v>116</v>
      </c>
      <c r="I25" s="48">
        <v>109</v>
      </c>
      <c r="J25" s="48">
        <v>101</v>
      </c>
      <c r="K25" s="48">
        <v>135</v>
      </c>
      <c r="L25" s="48">
        <v>82</v>
      </c>
      <c r="M25" s="48">
        <v>28</v>
      </c>
      <c r="N25" s="48">
        <v>114</v>
      </c>
      <c r="O25" s="48">
        <v>62</v>
      </c>
      <c r="P25" s="48">
        <v>74</v>
      </c>
      <c r="Q25" s="48">
        <v>43</v>
      </c>
      <c r="R25" s="48">
        <v>2</v>
      </c>
      <c r="S25" s="48">
        <v>29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f t="shared" si="0"/>
        <v>1009</v>
      </c>
      <c r="AA25" s="390"/>
    </row>
    <row r="26" spans="1:27" ht="26.25" thickBot="1" x14ac:dyDescent="0.3">
      <c r="A26" s="375"/>
      <c r="B26" s="381"/>
      <c r="C26" s="387"/>
      <c r="D26" s="359"/>
      <c r="E26" s="389"/>
      <c r="F26" s="131" t="s">
        <v>3</v>
      </c>
      <c r="G26" s="49">
        <v>114</v>
      </c>
      <c r="H26" s="49">
        <v>116</v>
      </c>
      <c r="I26" s="49">
        <v>109</v>
      </c>
      <c r="J26" s="49">
        <v>101</v>
      </c>
      <c r="K26" s="49">
        <v>135</v>
      </c>
      <c r="L26" s="49">
        <v>82</v>
      </c>
      <c r="M26" s="49">
        <v>28</v>
      </c>
      <c r="N26" s="49">
        <v>114</v>
      </c>
      <c r="O26" s="49">
        <v>62</v>
      </c>
      <c r="P26" s="49">
        <v>74</v>
      </c>
      <c r="Q26" s="49">
        <v>43</v>
      </c>
      <c r="R26" s="49">
        <v>2</v>
      </c>
      <c r="S26" s="49">
        <v>29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f t="shared" si="0"/>
        <v>1009</v>
      </c>
      <c r="AA26" s="391"/>
    </row>
    <row r="27" spans="1:27" x14ac:dyDescent="0.25">
      <c r="A27" s="379" t="s">
        <v>26</v>
      </c>
      <c r="B27" s="380" t="s">
        <v>8</v>
      </c>
      <c r="C27" s="380"/>
      <c r="D27" s="357" t="s">
        <v>592</v>
      </c>
      <c r="E27" s="357" t="s">
        <v>593</v>
      </c>
      <c r="F27" s="132" t="s">
        <v>6</v>
      </c>
      <c r="G27" s="46">
        <v>48</v>
      </c>
      <c r="H27" s="46">
        <v>50</v>
      </c>
      <c r="I27" s="46">
        <v>55</v>
      </c>
      <c r="J27" s="46">
        <v>58</v>
      </c>
      <c r="K27" s="46">
        <v>55</v>
      </c>
      <c r="L27" s="46">
        <v>59</v>
      </c>
      <c r="M27" s="46">
        <v>15</v>
      </c>
      <c r="N27" s="46">
        <v>67</v>
      </c>
      <c r="O27" s="46">
        <v>24</v>
      </c>
      <c r="P27" s="46">
        <v>33</v>
      </c>
      <c r="Q27" s="46">
        <v>21</v>
      </c>
      <c r="R27" s="46">
        <v>17</v>
      </c>
      <c r="S27" s="46">
        <v>16</v>
      </c>
      <c r="T27" s="46">
        <v>16</v>
      </c>
      <c r="U27" s="46">
        <v>13</v>
      </c>
      <c r="V27" s="46">
        <v>19</v>
      </c>
      <c r="W27" s="46">
        <v>16</v>
      </c>
      <c r="X27" s="46">
        <v>15</v>
      </c>
      <c r="Y27" s="46">
        <v>23</v>
      </c>
      <c r="Z27" s="46">
        <f t="shared" si="0"/>
        <v>620</v>
      </c>
      <c r="AA27" s="382"/>
    </row>
    <row r="28" spans="1:27" ht="26.25" thickBot="1" x14ac:dyDescent="0.3">
      <c r="A28" s="383"/>
      <c r="B28" s="384"/>
      <c r="C28" s="384"/>
      <c r="D28" s="358"/>
      <c r="E28" s="358"/>
      <c r="F28" s="133" t="s">
        <v>3</v>
      </c>
      <c r="G28" s="45">
        <v>48</v>
      </c>
      <c r="H28" s="45">
        <v>50</v>
      </c>
      <c r="I28" s="45">
        <v>55</v>
      </c>
      <c r="J28" s="45">
        <v>58</v>
      </c>
      <c r="K28" s="45">
        <v>55</v>
      </c>
      <c r="L28" s="45">
        <v>59</v>
      </c>
      <c r="M28" s="45">
        <v>15</v>
      </c>
      <c r="N28" s="45">
        <v>67</v>
      </c>
      <c r="O28" s="45">
        <v>24</v>
      </c>
      <c r="P28" s="45">
        <v>33</v>
      </c>
      <c r="Q28" s="45">
        <v>21</v>
      </c>
      <c r="R28" s="45">
        <v>17</v>
      </c>
      <c r="S28" s="45">
        <v>16</v>
      </c>
      <c r="T28" s="45">
        <v>16</v>
      </c>
      <c r="U28" s="45">
        <v>13</v>
      </c>
      <c r="V28" s="45">
        <v>19</v>
      </c>
      <c r="W28" s="45">
        <v>16</v>
      </c>
      <c r="X28" s="45">
        <v>15</v>
      </c>
      <c r="Y28" s="45">
        <v>23</v>
      </c>
      <c r="Z28" s="45">
        <f t="shared" si="0"/>
        <v>620</v>
      </c>
      <c r="AA28" s="364"/>
    </row>
    <row r="29" spans="1:27" x14ac:dyDescent="0.25">
      <c r="A29" s="379" t="s">
        <v>27</v>
      </c>
      <c r="B29" s="380" t="s">
        <v>8</v>
      </c>
      <c r="C29" s="380"/>
      <c r="D29" s="357" t="s">
        <v>594</v>
      </c>
      <c r="E29" s="357" t="s">
        <v>595</v>
      </c>
      <c r="F29" s="132" t="s">
        <v>6</v>
      </c>
      <c r="G29" s="46">
        <v>30</v>
      </c>
      <c r="H29" s="46">
        <v>47</v>
      </c>
      <c r="I29" s="46">
        <v>60</v>
      </c>
      <c r="J29" s="46">
        <v>55</v>
      </c>
      <c r="K29" s="46">
        <v>46</v>
      </c>
      <c r="L29" s="46">
        <v>43</v>
      </c>
      <c r="M29" s="46">
        <v>0</v>
      </c>
      <c r="N29" s="46">
        <v>43</v>
      </c>
      <c r="O29" s="46">
        <v>37</v>
      </c>
      <c r="P29" s="46">
        <v>29</v>
      </c>
      <c r="Q29" s="46">
        <v>27</v>
      </c>
      <c r="R29" s="46">
        <v>32</v>
      </c>
      <c r="S29" s="46">
        <v>21</v>
      </c>
      <c r="T29" s="46">
        <v>30</v>
      </c>
      <c r="U29" s="46">
        <v>43</v>
      </c>
      <c r="V29" s="46">
        <v>49</v>
      </c>
      <c r="W29" s="46">
        <v>55</v>
      </c>
      <c r="X29" s="46">
        <v>42</v>
      </c>
      <c r="Y29" s="46">
        <v>37</v>
      </c>
      <c r="Z29" s="46">
        <f t="shared" si="0"/>
        <v>726</v>
      </c>
      <c r="AA29" s="382"/>
    </row>
    <row r="30" spans="1:27" ht="26.25" thickBot="1" x14ac:dyDescent="0.3">
      <c r="A30" s="383"/>
      <c r="B30" s="384"/>
      <c r="C30" s="384"/>
      <c r="D30" s="358"/>
      <c r="E30" s="358"/>
      <c r="F30" s="133" t="s">
        <v>3</v>
      </c>
      <c r="G30" s="45">
        <v>30</v>
      </c>
      <c r="H30" s="45">
        <v>47</v>
      </c>
      <c r="I30" s="45">
        <v>60</v>
      </c>
      <c r="J30" s="45">
        <v>55</v>
      </c>
      <c r="K30" s="45">
        <v>46</v>
      </c>
      <c r="L30" s="45">
        <v>43</v>
      </c>
      <c r="M30" s="45">
        <v>0</v>
      </c>
      <c r="N30" s="45">
        <v>43</v>
      </c>
      <c r="O30" s="45">
        <v>37</v>
      </c>
      <c r="P30" s="45">
        <v>29</v>
      </c>
      <c r="Q30" s="45">
        <v>27</v>
      </c>
      <c r="R30" s="45">
        <v>32</v>
      </c>
      <c r="S30" s="45">
        <v>21</v>
      </c>
      <c r="T30" s="45">
        <v>30</v>
      </c>
      <c r="U30" s="45">
        <v>43</v>
      </c>
      <c r="V30" s="45">
        <v>49</v>
      </c>
      <c r="W30" s="45">
        <v>55</v>
      </c>
      <c r="X30" s="45">
        <v>42</v>
      </c>
      <c r="Y30" s="45">
        <v>37</v>
      </c>
      <c r="Z30" s="45">
        <f t="shared" si="0"/>
        <v>726</v>
      </c>
      <c r="AA30" s="364"/>
    </row>
    <row r="31" spans="1:27" x14ac:dyDescent="0.25">
      <c r="A31" s="379" t="s">
        <v>28</v>
      </c>
      <c r="B31" s="380" t="s">
        <v>8</v>
      </c>
      <c r="C31" s="380"/>
      <c r="D31" s="357" t="s">
        <v>596</v>
      </c>
      <c r="E31" s="357" t="s">
        <v>597</v>
      </c>
      <c r="F31" s="132" t="s">
        <v>6</v>
      </c>
      <c r="G31" s="46">
        <v>54</v>
      </c>
      <c r="H31" s="46">
        <v>49</v>
      </c>
      <c r="I31" s="46">
        <v>64</v>
      </c>
      <c r="J31" s="46">
        <v>27</v>
      </c>
      <c r="K31" s="46">
        <v>34</v>
      </c>
      <c r="L31" s="46">
        <v>42</v>
      </c>
      <c r="M31" s="46">
        <v>0</v>
      </c>
      <c r="N31" s="46">
        <v>28</v>
      </c>
      <c r="O31" s="46">
        <v>21</v>
      </c>
      <c r="P31" s="46">
        <v>23</v>
      </c>
      <c r="Q31" s="46">
        <v>28</v>
      </c>
      <c r="R31" s="46">
        <v>29</v>
      </c>
      <c r="S31" s="46">
        <v>0</v>
      </c>
      <c r="T31" s="46">
        <v>18</v>
      </c>
      <c r="U31" s="46">
        <v>23</v>
      </c>
      <c r="V31" s="46">
        <v>19</v>
      </c>
      <c r="W31" s="46">
        <v>23</v>
      </c>
      <c r="X31" s="46">
        <v>28</v>
      </c>
      <c r="Y31" s="46">
        <v>31</v>
      </c>
      <c r="Z31" s="46">
        <f t="shared" si="0"/>
        <v>541</v>
      </c>
      <c r="AA31" s="382"/>
    </row>
    <row r="32" spans="1:27" ht="26.25" thickBot="1" x14ac:dyDescent="0.3">
      <c r="A32" s="383"/>
      <c r="B32" s="384"/>
      <c r="C32" s="384"/>
      <c r="D32" s="358"/>
      <c r="E32" s="358"/>
      <c r="F32" s="133" t="s">
        <v>3</v>
      </c>
      <c r="G32" s="45">
        <v>54</v>
      </c>
      <c r="H32" s="45">
        <v>49</v>
      </c>
      <c r="I32" s="45">
        <v>64</v>
      </c>
      <c r="J32" s="45">
        <v>27</v>
      </c>
      <c r="K32" s="45">
        <v>34</v>
      </c>
      <c r="L32" s="45">
        <v>42</v>
      </c>
      <c r="M32" s="45">
        <v>0</v>
      </c>
      <c r="N32" s="45">
        <v>28</v>
      </c>
      <c r="O32" s="45">
        <v>21</v>
      </c>
      <c r="P32" s="45">
        <v>23</v>
      </c>
      <c r="Q32" s="45">
        <v>28</v>
      </c>
      <c r="R32" s="45">
        <v>29</v>
      </c>
      <c r="S32" s="45">
        <v>0</v>
      </c>
      <c r="T32" s="45">
        <v>18</v>
      </c>
      <c r="U32" s="45">
        <v>23</v>
      </c>
      <c r="V32" s="45">
        <v>19</v>
      </c>
      <c r="W32" s="45">
        <v>23</v>
      </c>
      <c r="X32" s="45">
        <v>28</v>
      </c>
      <c r="Y32" s="45">
        <v>31</v>
      </c>
      <c r="Z32" s="45">
        <f t="shared" si="0"/>
        <v>541</v>
      </c>
      <c r="AA32" s="364"/>
    </row>
    <row r="33" spans="1:27" x14ac:dyDescent="0.25">
      <c r="A33" s="379" t="s">
        <v>30</v>
      </c>
      <c r="B33" s="380" t="s">
        <v>8</v>
      </c>
      <c r="C33" s="380"/>
      <c r="D33" s="357" t="s">
        <v>598</v>
      </c>
      <c r="E33" s="357" t="s">
        <v>599</v>
      </c>
      <c r="F33" s="132" t="s">
        <v>6</v>
      </c>
      <c r="G33" s="46">
        <v>147</v>
      </c>
      <c r="H33" s="46">
        <v>117</v>
      </c>
      <c r="I33" s="46">
        <v>132</v>
      </c>
      <c r="J33" s="46">
        <v>116</v>
      </c>
      <c r="K33" s="46">
        <v>123</v>
      </c>
      <c r="L33" s="46">
        <v>97</v>
      </c>
      <c r="M33" s="46">
        <v>54</v>
      </c>
      <c r="N33" s="46">
        <v>92</v>
      </c>
      <c r="O33" s="46">
        <v>78</v>
      </c>
      <c r="P33" s="46">
        <v>104</v>
      </c>
      <c r="Q33" s="46">
        <v>63</v>
      </c>
      <c r="R33" s="46">
        <v>55</v>
      </c>
      <c r="S33" s="46">
        <v>51</v>
      </c>
      <c r="T33" s="46">
        <v>64</v>
      </c>
      <c r="U33" s="46">
        <v>43</v>
      </c>
      <c r="V33" s="46">
        <v>41</v>
      </c>
      <c r="W33" s="46">
        <v>51</v>
      </c>
      <c r="X33" s="46">
        <v>45</v>
      </c>
      <c r="Y33" s="46">
        <v>41</v>
      </c>
      <c r="Z33" s="46">
        <f t="shared" si="0"/>
        <v>1514</v>
      </c>
      <c r="AA33" s="382"/>
    </row>
    <row r="34" spans="1:27" ht="25.5" x14ac:dyDescent="0.25">
      <c r="A34" s="383"/>
      <c r="B34" s="384"/>
      <c r="C34" s="384"/>
      <c r="D34" s="358"/>
      <c r="E34" s="358"/>
      <c r="F34" s="133" t="s">
        <v>3</v>
      </c>
      <c r="G34" s="45">
        <v>147</v>
      </c>
      <c r="H34" s="45">
        <v>117</v>
      </c>
      <c r="I34" s="45">
        <v>132</v>
      </c>
      <c r="J34" s="45">
        <v>116</v>
      </c>
      <c r="K34" s="45">
        <v>123</v>
      </c>
      <c r="L34" s="45">
        <v>97</v>
      </c>
      <c r="M34" s="45">
        <v>54</v>
      </c>
      <c r="N34" s="45">
        <v>92</v>
      </c>
      <c r="O34" s="45">
        <v>78</v>
      </c>
      <c r="P34" s="45">
        <v>104</v>
      </c>
      <c r="Q34" s="45">
        <v>63</v>
      </c>
      <c r="R34" s="45">
        <v>55</v>
      </c>
      <c r="S34" s="45">
        <v>51</v>
      </c>
      <c r="T34" s="45">
        <v>64</v>
      </c>
      <c r="U34" s="45">
        <v>43</v>
      </c>
      <c r="V34" s="45">
        <v>41</v>
      </c>
      <c r="W34" s="45">
        <v>51</v>
      </c>
      <c r="X34" s="45">
        <v>45</v>
      </c>
      <c r="Y34" s="45">
        <v>41</v>
      </c>
      <c r="Z34" s="45">
        <f t="shared" si="0"/>
        <v>1514</v>
      </c>
      <c r="AA34" s="364"/>
    </row>
    <row r="35" spans="1:27" x14ac:dyDescent="0.25">
      <c r="A35" s="383"/>
      <c r="B35" s="392" t="s">
        <v>10</v>
      </c>
      <c r="C35" s="386" t="s">
        <v>70</v>
      </c>
      <c r="D35" s="358" t="s">
        <v>2177</v>
      </c>
      <c r="E35" s="388" t="s">
        <v>600</v>
      </c>
      <c r="F35" s="133" t="s">
        <v>6</v>
      </c>
      <c r="G35" s="48">
        <v>16</v>
      </c>
      <c r="H35" s="48">
        <v>17</v>
      </c>
      <c r="I35" s="48">
        <v>27</v>
      </c>
      <c r="J35" s="48">
        <v>25</v>
      </c>
      <c r="K35" s="48">
        <v>9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5">
        <f t="shared" si="0"/>
        <v>94</v>
      </c>
      <c r="AA35" s="390"/>
    </row>
    <row r="36" spans="1:27" ht="25.5" x14ac:dyDescent="0.25">
      <c r="A36" s="383"/>
      <c r="B36" s="393"/>
      <c r="C36" s="386"/>
      <c r="D36" s="358"/>
      <c r="E36" s="388"/>
      <c r="F36" s="133" t="s">
        <v>3</v>
      </c>
      <c r="G36" s="48">
        <v>16</v>
      </c>
      <c r="H36" s="48">
        <v>17</v>
      </c>
      <c r="I36" s="48">
        <v>27</v>
      </c>
      <c r="J36" s="48">
        <v>25</v>
      </c>
      <c r="K36" s="48">
        <v>9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5">
        <f t="shared" si="0"/>
        <v>94</v>
      </c>
      <c r="AA36" s="390"/>
    </row>
    <row r="37" spans="1:27" x14ac:dyDescent="0.25">
      <c r="A37" s="383"/>
      <c r="B37" s="393"/>
      <c r="C37" s="386" t="s">
        <v>188</v>
      </c>
      <c r="D37" s="358" t="s">
        <v>2178</v>
      </c>
      <c r="E37" s="388" t="s">
        <v>601</v>
      </c>
      <c r="F37" s="133" t="s">
        <v>6</v>
      </c>
      <c r="G37" s="48">
        <v>29</v>
      </c>
      <c r="H37" s="48">
        <v>27</v>
      </c>
      <c r="I37" s="48">
        <v>41</v>
      </c>
      <c r="J37" s="48">
        <v>42</v>
      </c>
      <c r="K37" s="48">
        <v>25</v>
      </c>
      <c r="L37" s="48">
        <v>25</v>
      </c>
      <c r="M37" s="48">
        <v>0</v>
      </c>
      <c r="N37" s="48">
        <v>28</v>
      </c>
      <c r="O37" s="48">
        <v>14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5">
        <f t="shared" si="0"/>
        <v>231</v>
      </c>
      <c r="AA37" s="395"/>
    </row>
    <row r="38" spans="1:27" ht="26.25" thickBot="1" x14ac:dyDescent="0.3">
      <c r="A38" s="383"/>
      <c r="B38" s="394"/>
      <c r="C38" s="386"/>
      <c r="D38" s="358"/>
      <c r="E38" s="388"/>
      <c r="F38" s="133" t="s">
        <v>3</v>
      </c>
      <c r="G38" s="48">
        <v>29</v>
      </c>
      <c r="H38" s="48">
        <v>27</v>
      </c>
      <c r="I38" s="48">
        <v>41</v>
      </c>
      <c r="J38" s="48">
        <v>42</v>
      </c>
      <c r="K38" s="48">
        <v>25</v>
      </c>
      <c r="L38" s="48">
        <v>25</v>
      </c>
      <c r="M38" s="48">
        <v>0</v>
      </c>
      <c r="N38" s="48">
        <v>28</v>
      </c>
      <c r="O38" s="48">
        <v>14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5">
        <f t="shared" si="0"/>
        <v>231</v>
      </c>
      <c r="AA38" s="396"/>
    </row>
    <row r="39" spans="1:27" x14ac:dyDescent="0.25">
      <c r="A39" s="379" t="s">
        <v>31</v>
      </c>
      <c r="B39" s="380" t="s">
        <v>8</v>
      </c>
      <c r="C39" s="380"/>
      <c r="D39" s="357" t="s">
        <v>602</v>
      </c>
      <c r="E39" s="357" t="s">
        <v>603</v>
      </c>
      <c r="F39" s="132" t="s">
        <v>6</v>
      </c>
      <c r="G39" s="46">
        <v>141</v>
      </c>
      <c r="H39" s="46">
        <v>158</v>
      </c>
      <c r="I39" s="46">
        <v>132</v>
      </c>
      <c r="J39" s="46">
        <v>164</v>
      </c>
      <c r="K39" s="46">
        <v>157</v>
      </c>
      <c r="L39" s="46">
        <v>139</v>
      </c>
      <c r="M39" s="46">
        <v>54</v>
      </c>
      <c r="N39" s="46">
        <v>131</v>
      </c>
      <c r="O39" s="46">
        <v>113</v>
      </c>
      <c r="P39" s="46">
        <v>59</v>
      </c>
      <c r="Q39" s="46">
        <v>113</v>
      </c>
      <c r="R39" s="46">
        <v>112</v>
      </c>
      <c r="S39" s="46">
        <v>194</v>
      </c>
      <c r="T39" s="46">
        <v>205</v>
      </c>
      <c r="U39" s="46">
        <v>203</v>
      </c>
      <c r="V39" s="46">
        <v>180</v>
      </c>
      <c r="W39" s="46">
        <v>166</v>
      </c>
      <c r="X39" s="46">
        <v>173</v>
      </c>
      <c r="Y39" s="46">
        <v>192</v>
      </c>
      <c r="Z39" s="46">
        <f t="shared" si="0"/>
        <v>2786</v>
      </c>
      <c r="AA39" s="382"/>
    </row>
    <row r="40" spans="1:27" ht="25.5" x14ac:dyDescent="0.25">
      <c r="A40" s="383"/>
      <c r="B40" s="384"/>
      <c r="C40" s="384"/>
      <c r="D40" s="358"/>
      <c r="E40" s="358"/>
      <c r="F40" s="133" t="s">
        <v>3</v>
      </c>
      <c r="G40" s="45">
        <v>141</v>
      </c>
      <c r="H40" s="45">
        <v>158</v>
      </c>
      <c r="I40" s="45">
        <v>132</v>
      </c>
      <c r="J40" s="45">
        <v>164</v>
      </c>
      <c r="K40" s="45">
        <v>157</v>
      </c>
      <c r="L40" s="45">
        <v>139</v>
      </c>
      <c r="M40" s="45">
        <v>54</v>
      </c>
      <c r="N40" s="45">
        <v>131</v>
      </c>
      <c r="O40" s="45">
        <v>113</v>
      </c>
      <c r="P40" s="45">
        <v>59</v>
      </c>
      <c r="Q40" s="45">
        <v>111</v>
      </c>
      <c r="R40" s="45">
        <v>112</v>
      </c>
      <c r="S40" s="45">
        <v>194</v>
      </c>
      <c r="T40" s="45">
        <v>205</v>
      </c>
      <c r="U40" s="45">
        <v>201</v>
      </c>
      <c r="V40" s="45">
        <v>179</v>
      </c>
      <c r="W40" s="45">
        <v>165</v>
      </c>
      <c r="X40" s="45">
        <v>172</v>
      </c>
      <c r="Y40" s="45">
        <v>192</v>
      </c>
      <c r="Z40" s="45">
        <f t="shared" si="0"/>
        <v>2779</v>
      </c>
      <c r="AA40" s="364"/>
    </row>
    <row r="41" spans="1:27" x14ac:dyDescent="0.25">
      <c r="A41" s="383"/>
      <c r="B41" s="392" t="s">
        <v>10</v>
      </c>
      <c r="C41" s="386" t="s">
        <v>554</v>
      </c>
      <c r="D41" s="358" t="s">
        <v>2179</v>
      </c>
      <c r="E41" s="388" t="s">
        <v>604</v>
      </c>
      <c r="F41" s="133" t="s">
        <v>6</v>
      </c>
      <c r="G41" s="48">
        <v>142</v>
      </c>
      <c r="H41" s="48">
        <v>124</v>
      </c>
      <c r="I41" s="48">
        <v>172</v>
      </c>
      <c r="J41" s="48">
        <v>138</v>
      </c>
      <c r="K41" s="48">
        <v>148</v>
      </c>
      <c r="L41" s="48">
        <v>64</v>
      </c>
      <c r="M41" s="48">
        <v>65</v>
      </c>
      <c r="N41" s="48">
        <v>135</v>
      </c>
      <c r="O41" s="48">
        <v>70</v>
      </c>
      <c r="P41" s="48">
        <v>123</v>
      </c>
      <c r="Q41" s="48">
        <v>109</v>
      </c>
      <c r="R41" s="48">
        <v>139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5">
        <f t="shared" si="0"/>
        <v>1429</v>
      </c>
      <c r="AA41" s="390"/>
    </row>
    <row r="42" spans="1:27" ht="25.5" x14ac:dyDescent="0.25">
      <c r="A42" s="383"/>
      <c r="B42" s="393"/>
      <c r="C42" s="386"/>
      <c r="D42" s="358"/>
      <c r="E42" s="388"/>
      <c r="F42" s="133" t="s">
        <v>3</v>
      </c>
      <c r="G42" s="48">
        <v>142</v>
      </c>
      <c r="H42" s="48">
        <v>124</v>
      </c>
      <c r="I42" s="48">
        <v>172</v>
      </c>
      <c r="J42" s="48">
        <v>138</v>
      </c>
      <c r="K42" s="48">
        <v>148</v>
      </c>
      <c r="L42" s="48">
        <v>64</v>
      </c>
      <c r="M42" s="48">
        <v>65</v>
      </c>
      <c r="N42" s="48">
        <v>135</v>
      </c>
      <c r="O42" s="48">
        <v>70</v>
      </c>
      <c r="P42" s="48">
        <v>123</v>
      </c>
      <c r="Q42" s="48">
        <v>109</v>
      </c>
      <c r="R42" s="48">
        <v>139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5">
        <f t="shared" si="0"/>
        <v>1429</v>
      </c>
      <c r="AA42" s="390"/>
    </row>
    <row r="43" spans="1:27" x14ac:dyDescent="0.25">
      <c r="A43" s="383"/>
      <c r="B43" s="393"/>
      <c r="C43" s="386" t="s">
        <v>555</v>
      </c>
      <c r="D43" s="358" t="s">
        <v>605</v>
      </c>
      <c r="E43" s="388" t="s">
        <v>606</v>
      </c>
      <c r="F43" s="133" t="s">
        <v>6</v>
      </c>
      <c r="G43" s="48">
        <v>0</v>
      </c>
      <c r="H43" s="48">
        <v>0</v>
      </c>
      <c r="I43" s="48">
        <v>0</v>
      </c>
      <c r="J43" s="48">
        <v>0</v>
      </c>
      <c r="K43" s="48">
        <v>237</v>
      </c>
      <c r="L43" s="48">
        <v>217</v>
      </c>
      <c r="M43" s="48">
        <v>174</v>
      </c>
      <c r="N43" s="48">
        <v>280</v>
      </c>
      <c r="O43" s="48">
        <v>125</v>
      </c>
      <c r="P43" s="48">
        <v>29</v>
      </c>
      <c r="Q43" s="48">
        <v>24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5">
        <f t="shared" si="0"/>
        <v>1086</v>
      </c>
      <c r="AA43" s="395"/>
    </row>
    <row r="44" spans="1:27" ht="25.5" x14ac:dyDescent="0.25">
      <c r="A44" s="383"/>
      <c r="B44" s="393"/>
      <c r="C44" s="386"/>
      <c r="D44" s="358"/>
      <c r="E44" s="388"/>
      <c r="F44" s="133" t="s">
        <v>3</v>
      </c>
      <c r="G44" s="48">
        <v>0</v>
      </c>
      <c r="H44" s="48">
        <v>0</v>
      </c>
      <c r="I44" s="48">
        <v>0</v>
      </c>
      <c r="J44" s="48">
        <v>0</v>
      </c>
      <c r="K44" s="48">
        <v>235</v>
      </c>
      <c r="L44" s="48">
        <v>217</v>
      </c>
      <c r="M44" s="48">
        <v>174</v>
      </c>
      <c r="N44" s="48">
        <v>279</v>
      </c>
      <c r="O44" s="48">
        <v>125</v>
      </c>
      <c r="P44" s="48">
        <v>29</v>
      </c>
      <c r="Q44" s="48">
        <v>22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5">
        <f t="shared" si="0"/>
        <v>1081</v>
      </c>
      <c r="AA44" s="399"/>
    </row>
    <row r="45" spans="1:27" x14ac:dyDescent="0.25">
      <c r="A45" s="383"/>
      <c r="B45" s="393"/>
      <c r="C45" s="386" t="s">
        <v>556</v>
      </c>
      <c r="D45" s="358" t="s">
        <v>2180</v>
      </c>
      <c r="E45" s="388" t="s">
        <v>607</v>
      </c>
      <c r="F45" s="133" t="s">
        <v>6</v>
      </c>
      <c r="G45" s="48">
        <v>0</v>
      </c>
      <c r="H45" s="48">
        <v>0</v>
      </c>
      <c r="I45" s="48">
        <v>0</v>
      </c>
      <c r="J45" s="48">
        <v>0</v>
      </c>
      <c r="K45" s="48">
        <v>50</v>
      </c>
      <c r="L45" s="48">
        <v>121</v>
      </c>
      <c r="M45" s="48">
        <v>107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5">
        <f t="shared" si="0"/>
        <v>278</v>
      </c>
      <c r="AA45" s="397"/>
    </row>
    <row r="46" spans="1:27" ht="26.25" thickBot="1" x14ac:dyDescent="0.3">
      <c r="A46" s="375"/>
      <c r="B46" s="394"/>
      <c r="C46" s="387"/>
      <c r="D46" s="359"/>
      <c r="E46" s="389"/>
      <c r="F46" s="131" t="s">
        <v>3</v>
      </c>
      <c r="G46" s="49">
        <v>0</v>
      </c>
      <c r="H46" s="49">
        <v>0</v>
      </c>
      <c r="I46" s="49">
        <v>0</v>
      </c>
      <c r="J46" s="49">
        <v>0</v>
      </c>
      <c r="K46" s="49">
        <v>48</v>
      </c>
      <c r="L46" s="49">
        <v>119</v>
      </c>
      <c r="M46" s="49">
        <v>107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51">
        <f t="shared" si="0"/>
        <v>274</v>
      </c>
      <c r="AA46" s="398"/>
    </row>
    <row r="47" spans="1:27" x14ac:dyDescent="0.25">
      <c r="A47" s="379" t="s">
        <v>32</v>
      </c>
      <c r="B47" s="380" t="s">
        <v>8</v>
      </c>
      <c r="C47" s="380"/>
      <c r="D47" s="357" t="s">
        <v>1922</v>
      </c>
      <c r="E47" s="357" t="s">
        <v>608</v>
      </c>
      <c r="F47" s="132" t="s">
        <v>6</v>
      </c>
      <c r="G47" s="46">
        <v>172</v>
      </c>
      <c r="H47" s="46">
        <v>152</v>
      </c>
      <c r="I47" s="46">
        <v>154</v>
      </c>
      <c r="J47" s="46">
        <v>169</v>
      </c>
      <c r="K47" s="46">
        <v>171</v>
      </c>
      <c r="L47" s="46">
        <v>156</v>
      </c>
      <c r="M47" s="46">
        <v>75</v>
      </c>
      <c r="N47" s="46">
        <v>117</v>
      </c>
      <c r="O47" s="46">
        <v>80</v>
      </c>
      <c r="P47" s="46">
        <v>135</v>
      </c>
      <c r="Q47" s="46">
        <v>145</v>
      </c>
      <c r="R47" s="46">
        <v>133</v>
      </c>
      <c r="S47" s="46">
        <v>118</v>
      </c>
      <c r="T47" s="46">
        <v>122</v>
      </c>
      <c r="U47" s="46">
        <v>111</v>
      </c>
      <c r="V47" s="46">
        <v>103</v>
      </c>
      <c r="W47" s="46">
        <v>96</v>
      </c>
      <c r="X47" s="46">
        <v>95</v>
      </c>
      <c r="Y47" s="46">
        <v>99</v>
      </c>
      <c r="Z47" s="46">
        <f t="shared" si="0"/>
        <v>2403</v>
      </c>
      <c r="AA47" s="382"/>
    </row>
    <row r="48" spans="1:27" ht="26.25" thickBot="1" x14ac:dyDescent="0.3">
      <c r="A48" s="383"/>
      <c r="B48" s="384"/>
      <c r="C48" s="384"/>
      <c r="D48" s="358"/>
      <c r="E48" s="358"/>
      <c r="F48" s="133" t="s">
        <v>3</v>
      </c>
      <c r="G48" s="45">
        <v>172</v>
      </c>
      <c r="H48" s="45">
        <v>152</v>
      </c>
      <c r="I48" s="45">
        <v>154</v>
      </c>
      <c r="J48" s="45">
        <v>169</v>
      </c>
      <c r="K48" s="45">
        <v>171</v>
      </c>
      <c r="L48" s="45">
        <v>156</v>
      </c>
      <c r="M48" s="45">
        <v>75</v>
      </c>
      <c r="N48" s="45">
        <v>117</v>
      </c>
      <c r="O48" s="45">
        <v>80</v>
      </c>
      <c r="P48" s="45">
        <v>135</v>
      </c>
      <c r="Q48" s="45">
        <v>145</v>
      </c>
      <c r="R48" s="45">
        <v>133</v>
      </c>
      <c r="S48" s="45">
        <v>118</v>
      </c>
      <c r="T48" s="45">
        <v>122</v>
      </c>
      <c r="U48" s="45">
        <v>111</v>
      </c>
      <c r="V48" s="45">
        <v>103</v>
      </c>
      <c r="W48" s="45">
        <v>96</v>
      </c>
      <c r="X48" s="45">
        <v>95</v>
      </c>
      <c r="Y48" s="45">
        <v>99</v>
      </c>
      <c r="Z48" s="45">
        <f t="shared" si="0"/>
        <v>2403</v>
      </c>
      <c r="AA48" s="364"/>
    </row>
    <row r="49" spans="1:27" x14ac:dyDescent="0.25">
      <c r="A49" s="379" t="s">
        <v>33</v>
      </c>
      <c r="B49" s="380" t="s">
        <v>8</v>
      </c>
      <c r="C49" s="380"/>
      <c r="D49" s="357" t="s">
        <v>609</v>
      </c>
      <c r="E49" s="357" t="s">
        <v>610</v>
      </c>
      <c r="F49" s="132" t="s">
        <v>6</v>
      </c>
      <c r="G49" s="46">
        <v>279</v>
      </c>
      <c r="H49" s="46">
        <v>295</v>
      </c>
      <c r="I49" s="46">
        <v>273</v>
      </c>
      <c r="J49" s="46">
        <v>247</v>
      </c>
      <c r="K49" s="46">
        <v>244</v>
      </c>
      <c r="L49" s="46">
        <v>226</v>
      </c>
      <c r="M49" s="46">
        <v>136</v>
      </c>
      <c r="N49" s="46">
        <v>177</v>
      </c>
      <c r="O49" s="46">
        <v>132</v>
      </c>
      <c r="P49" s="46">
        <v>174</v>
      </c>
      <c r="Q49" s="46">
        <v>158</v>
      </c>
      <c r="R49" s="46">
        <v>181</v>
      </c>
      <c r="S49" s="46">
        <v>159</v>
      </c>
      <c r="T49" s="46">
        <v>149</v>
      </c>
      <c r="U49" s="46">
        <v>174</v>
      </c>
      <c r="V49" s="46">
        <v>138</v>
      </c>
      <c r="W49" s="46">
        <v>198</v>
      </c>
      <c r="X49" s="46">
        <v>140</v>
      </c>
      <c r="Y49" s="46">
        <v>191</v>
      </c>
      <c r="Z49" s="46">
        <f t="shared" si="0"/>
        <v>3671</v>
      </c>
      <c r="AA49" s="382"/>
    </row>
    <row r="50" spans="1:27" ht="26.25" thickBot="1" x14ac:dyDescent="0.3">
      <c r="A50" s="383"/>
      <c r="B50" s="384"/>
      <c r="C50" s="384"/>
      <c r="D50" s="358"/>
      <c r="E50" s="358"/>
      <c r="F50" s="133" t="s">
        <v>3</v>
      </c>
      <c r="G50" s="45">
        <v>278</v>
      </c>
      <c r="H50" s="45">
        <v>295</v>
      </c>
      <c r="I50" s="45">
        <v>272</v>
      </c>
      <c r="J50" s="45">
        <v>246</v>
      </c>
      <c r="K50" s="45">
        <v>244</v>
      </c>
      <c r="L50" s="45">
        <v>226</v>
      </c>
      <c r="M50" s="45">
        <v>136</v>
      </c>
      <c r="N50" s="45">
        <v>177</v>
      </c>
      <c r="O50" s="45">
        <v>132</v>
      </c>
      <c r="P50" s="45">
        <v>173</v>
      </c>
      <c r="Q50" s="45">
        <v>158</v>
      </c>
      <c r="R50" s="45">
        <v>181</v>
      </c>
      <c r="S50" s="45">
        <v>159</v>
      </c>
      <c r="T50" s="45">
        <v>149</v>
      </c>
      <c r="U50" s="45">
        <v>173</v>
      </c>
      <c r="V50" s="45">
        <v>138</v>
      </c>
      <c r="W50" s="45">
        <v>198</v>
      </c>
      <c r="X50" s="45">
        <v>140</v>
      </c>
      <c r="Y50" s="45">
        <v>191</v>
      </c>
      <c r="Z50" s="45">
        <f t="shared" si="0"/>
        <v>3666</v>
      </c>
      <c r="AA50" s="364"/>
    </row>
    <row r="51" spans="1:27" x14ac:dyDescent="0.25">
      <c r="A51" s="379" t="s">
        <v>34</v>
      </c>
      <c r="B51" s="380" t="s">
        <v>8</v>
      </c>
      <c r="C51" s="380"/>
      <c r="D51" s="357" t="s">
        <v>611</v>
      </c>
      <c r="E51" s="357" t="s">
        <v>612</v>
      </c>
      <c r="F51" s="132" t="s">
        <v>6</v>
      </c>
      <c r="G51" s="46">
        <v>126</v>
      </c>
      <c r="H51" s="46">
        <v>124</v>
      </c>
      <c r="I51" s="46">
        <v>128</v>
      </c>
      <c r="J51" s="46">
        <v>155</v>
      </c>
      <c r="K51" s="46">
        <v>114</v>
      </c>
      <c r="L51" s="46">
        <v>123</v>
      </c>
      <c r="M51" s="46">
        <v>47</v>
      </c>
      <c r="N51" s="46">
        <v>85</v>
      </c>
      <c r="O51" s="46">
        <v>64</v>
      </c>
      <c r="P51" s="46">
        <v>87</v>
      </c>
      <c r="Q51" s="46">
        <v>53</v>
      </c>
      <c r="R51" s="46">
        <v>64</v>
      </c>
      <c r="S51" s="46">
        <v>62</v>
      </c>
      <c r="T51" s="46">
        <v>65</v>
      </c>
      <c r="U51" s="46">
        <v>67</v>
      </c>
      <c r="V51" s="46">
        <v>45</v>
      </c>
      <c r="W51" s="46">
        <v>51</v>
      </c>
      <c r="X51" s="46">
        <v>48</v>
      </c>
      <c r="Y51" s="46">
        <v>55</v>
      </c>
      <c r="Z51" s="46">
        <f t="shared" si="0"/>
        <v>1563</v>
      </c>
      <c r="AA51" s="382"/>
    </row>
    <row r="52" spans="1:27" ht="26.25" thickBot="1" x14ac:dyDescent="0.3">
      <c r="A52" s="383"/>
      <c r="B52" s="384"/>
      <c r="C52" s="384"/>
      <c r="D52" s="358"/>
      <c r="E52" s="358"/>
      <c r="F52" s="133" t="s">
        <v>3</v>
      </c>
      <c r="G52" s="45">
        <v>125</v>
      </c>
      <c r="H52" s="45">
        <v>124</v>
      </c>
      <c r="I52" s="45">
        <v>127</v>
      </c>
      <c r="J52" s="45">
        <v>154</v>
      </c>
      <c r="K52" s="45">
        <v>114</v>
      </c>
      <c r="L52" s="45">
        <v>123</v>
      </c>
      <c r="M52" s="45">
        <v>47</v>
      </c>
      <c r="N52" s="45">
        <v>85</v>
      </c>
      <c r="O52" s="45">
        <v>64</v>
      </c>
      <c r="P52" s="45">
        <v>87</v>
      </c>
      <c r="Q52" s="45">
        <v>53</v>
      </c>
      <c r="R52" s="45">
        <v>64</v>
      </c>
      <c r="S52" s="45">
        <v>62</v>
      </c>
      <c r="T52" s="45">
        <v>65</v>
      </c>
      <c r="U52" s="45">
        <v>67</v>
      </c>
      <c r="V52" s="45">
        <v>45</v>
      </c>
      <c r="W52" s="45">
        <v>51</v>
      </c>
      <c r="X52" s="45">
        <v>48</v>
      </c>
      <c r="Y52" s="45">
        <v>54</v>
      </c>
      <c r="Z52" s="45">
        <f t="shared" si="0"/>
        <v>1559</v>
      </c>
      <c r="AA52" s="364"/>
    </row>
    <row r="53" spans="1:27" x14ac:dyDescent="0.25">
      <c r="A53" s="379" t="s">
        <v>109</v>
      </c>
      <c r="B53" s="380" t="s">
        <v>8</v>
      </c>
      <c r="C53" s="380"/>
      <c r="D53" s="357" t="s">
        <v>613</v>
      </c>
      <c r="E53" s="357" t="s">
        <v>614</v>
      </c>
      <c r="F53" s="132" t="s">
        <v>6</v>
      </c>
      <c r="G53" s="46">
        <v>139</v>
      </c>
      <c r="H53" s="46">
        <v>168</v>
      </c>
      <c r="I53" s="46">
        <v>152</v>
      </c>
      <c r="J53" s="46">
        <v>151</v>
      </c>
      <c r="K53" s="46">
        <v>151</v>
      </c>
      <c r="L53" s="46">
        <v>141</v>
      </c>
      <c r="M53" s="46">
        <v>42</v>
      </c>
      <c r="N53" s="46">
        <v>117</v>
      </c>
      <c r="O53" s="46">
        <v>87</v>
      </c>
      <c r="P53" s="46">
        <v>116</v>
      </c>
      <c r="Q53" s="46">
        <v>143</v>
      </c>
      <c r="R53" s="46">
        <v>133</v>
      </c>
      <c r="S53" s="46">
        <v>97</v>
      </c>
      <c r="T53" s="46">
        <v>62</v>
      </c>
      <c r="U53" s="46">
        <v>70</v>
      </c>
      <c r="V53" s="46">
        <v>51</v>
      </c>
      <c r="W53" s="46">
        <v>74</v>
      </c>
      <c r="X53" s="46">
        <v>50</v>
      </c>
      <c r="Y53" s="46">
        <v>61</v>
      </c>
      <c r="Z53" s="46">
        <f t="shared" si="0"/>
        <v>2005</v>
      </c>
      <c r="AA53" s="382"/>
    </row>
    <row r="54" spans="1:27" ht="25.5" x14ac:dyDescent="0.25">
      <c r="A54" s="383"/>
      <c r="B54" s="384"/>
      <c r="C54" s="384"/>
      <c r="D54" s="358"/>
      <c r="E54" s="358"/>
      <c r="F54" s="133" t="s">
        <v>3</v>
      </c>
      <c r="G54" s="45">
        <v>139</v>
      </c>
      <c r="H54" s="45">
        <v>168</v>
      </c>
      <c r="I54" s="45">
        <v>150</v>
      </c>
      <c r="J54" s="45">
        <v>151</v>
      </c>
      <c r="K54" s="45">
        <v>151</v>
      </c>
      <c r="L54" s="45">
        <v>141</v>
      </c>
      <c r="M54" s="45">
        <v>42</v>
      </c>
      <c r="N54" s="45">
        <v>116</v>
      </c>
      <c r="O54" s="45">
        <v>86</v>
      </c>
      <c r="P54" s="45">
        <v>113</v>
      </c>
      <c r="Q54" s="45">
        <v>143</v>
      </c>
      <c r="R54" s="45">
        <v>132</v>
      </c>
      <c r="S54" s="45">
        <v>97</v>
      </c>
      <c r="T54" s="45">
        <v>62</v>
      </c>
      <c r="U54" s="45">
        <v>70</v>
      </c>
      <c r="V54" s="45">
        <v>51</v>
      </c>
      <c r="W54" s="45">
        <v>74</v>
      </c>
      <c r="X54" s="45">
        <v>50</v>
      </c>
      <c r="Y54" s="45">
        <v>61</v>
      </c>
      <c r="Z54" s="45">
        <f t="shared" si="0"/>
        <v>1997</v>
      </c>
      <c r="AA54" s="364"/>
    </row>
    <row r="55" spans="1:27" x14ac:dyDescent="0.25">
      <c r="A55" s="383"/>
      <c r="B55" s="384" t="s">
        <v>10</v>
      </c>
      <c r="C55" s="385" t="s">
        <v>112</v>
      </c>
      <c r="D55" s="358" t="s">
        <v>2345</v>
      </c>
      <c r="E55" s="358" t="s">
        <v>615</v>
      </c>
      <c r="F55" s="133" t="s">
        <v>6</v>
      </c>
      <c r="G55" s="45">
        <v>16</v>
      </c>
      <c r="H55" s="45">
        <v>23</v>
      </c>
      <c r="I55" s="45">
        <v>25</v>
      </c>
      <c r="J55" s="45">
        <v>32</v>
      </c>
      <c r="K55" s="45">
        <v>48</v>
      </c>
      <c r="L55" s="45">
        <v>35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f t="shared" si="0"/>
        <v>179</v>
      </c>
      <c r="AA55" s="364"/>
    </row>
    <row r="56" spans="1:27" ht="26.25" thickBot="1" x14ac:dyDescent="0.3">
      <c r="A56" s="383"/>
      <c r="B56" s="384"/>
      <c r="C56" s="385"/>
      <c r="D56" s="358"/>
      <c r="E56" s="358"/>
      <c r="F56" s="133" t="s">
        <v>3</v>
      </c>
      <c r="G56" s="45">
        <v>16</v>
      </c>
      <c r="H56" s="45">
        <v>23</v>
      </c>
      <c r="I56" s="45">
        <v>25</v>
      </c>
      <c r="J56" s="45">
        <v>32</v>
      </c>
      <c r="K56" s="45">
        <v>48</v>
      </c>
      <c r="L56" s="45">
        <v>35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f t="shared" si="0"/>
        <v>179</v>
      </c>
      <c r="AA56" s="364"/>
    </row>
    <row r="57" spans="1:27" x14ac:dyDescent="0.25">
      <c r="A57" s="379" t="s">
        <v>120</v>
      </c>
      <c r="B57" s="380" t="s">
        <v>8</v>
      </c>
      <c r="C57" s="380"/>
      <c r="D57" s="357" t="s">
        <v>616</v>
      </c>
      <c r="E57" s="357" t="s">
        <v>617</v>
      </c>
      <c r="F57" s="132" t="s">
        <v>6</v>
      </c>
      <c r="G57" s="46">
        <v>104</v>
      </c>
      <c r="H57" s="46">
        <v>103</v>
      </c>
      <c r="I57" s="46">
        <v>105</v>
      </c>
      <c r="J57" s="46">
        <f>66+30</f>
        <v>96</v>
      </c>
      <c r="K57" s="46">
        <v>82</v>
      </c>
      <c r="L57" s="46">
        <f>48+35</f>
        <v>83</v>
      </c>
      <c r="M57" s="46">
        <v>31</v>
      </c>
      <c r="N57" s="46">
        <v>70</v>
      </c>
      <c r="O57" s="46">
        <v>43</v>
      </c>
      <c r="P57" s="46">
        <f>30+26</f>
        <v>56</v>
      </c>
      <c r="Q57" s="46">
        <v>48</v>
      </c>
      <c r="R57" s="46">
        <v>55</v>
      </c>
      <c r="S57" s="46">
        <v>63</v>
      </c>
      <c r="T57" s="46">
        <v>80</v>
      </c>
      <c r="U57" s="46">
        <v>90</v>
      </c>
      <c r="V57" s="46">
        <v>93</v>
      </c>
      <c r="W57" s="46">
        <v>68</v>
      </c>
      <c r="X57" s="46">
        <v>76</v>
      </c>
      <c r="Y57" s="46">
        <v>70</v>
      </c>
      <c r="Z57" s="46">
        <f t="shared" si="0"/>
        <v>1416</v>
      </c>
      <c r="AA57" s="382"/>
    </row>
    <row r="58" spans="1:27" ht="25.5" x14ac:dyDescent="0.25">
      <c r="A58" s="383"/>
      <c r="B58" s="384"/>
      <c r="C58" s="384"/>
      <c r="D58" s="358"/>
      <c r="E58" s="358"/>
      <c r="F58" s="133" t="s">
        <v>3</v>
      </c>
      <c r="G58" s="45">
        <v>104</v>
      </c>
      <c r="H58" s="45">
        <v>103</v>
      </c>
      <c r="I58" s="45">
        <f>78+27</f>
        <v>105</v>
      </c>
      <c r="J58" s="45">
        <f>66+30</f>
        <v>96</v>
      </c>
      <c r="K58" s="45">
        <v>82</v>
      </c>
      <c r="L58" s="45">
        <f>48+35</f>
        <v>83</v>
      </c>
      <c r="M58" s="45">
        <v>31</v>
      </c>
      <c r="N58" s="45">
        <v>70</v>
      </c>
      <c r="O58" s="45">
        <v>43</v>
      </c>
      <c r="P58" s="45">
        <v>56</v>
      </c>
      <c r="Q58" s="45">
        <v>48</v>
      </c>
      <c r="R58" s="45">
        <v>55</v>
      </c>
      <c r="S58" s="45">
        <v>63</v>
      </c>
      <c r="T58" s="45">
        <v>80</v>
      </c>
      <c r="U58" s="45">
        <v>90</v>
      </c>
      <c r="V58" s="45">
        <v>93</v>
      </c>
      <c r="W58" s="45">
        <v>68</v>
      </c>
      <c r="X58" s="45">
        <v>76</v>
      </c>
      <c r="Y58" s="45">
        <v>70</v>
      </c>
      <c r="Z58" s="45">
        <f t="shared" si="0"/>
        <v>1416</v>
      </c>
      <c r="AA58" s="364"/>
    </row>
    <row r="59" spans="1:27" x14ac:dyDescent="0.25">
      <c r="A59" s="383"/>
      <c r="B59" s="384" t="s">
        <v>10</v>
      </c>
      <c r="C59" s="385" t="s">
        <v>123</v>
      </c>
      <c r="D59" s="358" t="s">
        <v>2181</v>
      </c>
      <c r="E59" s="358" t="s">
        <v>618</v>
      </c>
      <c r="F59" s="133" t="s">
        <v>6</v>
      </c>
      <c r="G59" s="45">
        <v>36</v>
      </c>
      <c r="H59" s="45">
        <v>37</v>
      </c>
      <c r="I59" s="45">
        <v>29</v>
      </c>
      <c r="J59" s="45">
        <v>30</v>
      </c>
      <c r="K59" s="45">
        <v>29</v>
      </c>
      <c r="L59" s="45">
        <v>20</v>
      </c>
      <c r="M59" s="45">
        <v>0</v>
      </c>
      <c r="N59" s="45">
        <v>26</v>
      </c>
      <c r="O59" s="45">
        <v>22</v>
      </c>
      <c r="P59" s="45">
        <v>32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f t="shared" si="0"/>
        <v>261</v>
      </c>
      <c r="AA59" s="364"/>
    </row>
    <row r="60" spans="1:27" ht="25.5" x14ac:dyDescent="0.25">
      <c r="A60" s="383"/>
      <c r="B60" s="384"/>
      <c r="C60" s="385"/>
      <c r="D60" s="358"/>
      <c r="E60" s="358"/>
      <c r="F60" s="133" t="s">
        <v>3</v>
      </c>
      <c r="G60" s="45">
        <v>36</v>
      </c>
      <c r="H60" s="45">
        <v>37</v>
      </c>
      <c r="I60" s="45">
        <v>29</v>
      </c>
      <c r="J60" s="45">
        <v>30</v>
      </c>
      <c r="K60" s="45">
        <v>29</v>
      </c>
      <c r="L60" s="45">
        <v>20</v>
      </c>
      <c r="M60" s="45">
        <v>0</v>
      </c>
      <c r="N60" s="45">
        <v>26</v>
      </c>
      <c r="O60" s="45">
        <v>22</v>
      </c>
      <c r="P60" s="45">
        <v>32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f t="shared" si="0"/>
        <v>261</v>
      </c>
      <c r="AA60" s="364"/>
    </row>
    <row r="61" spans="1:27" x14ac:dyDescent="0.25">
      <c r="A61" s="383"/>
      <c r="B61" s="384"/>
      <c r="C61" s="386" t="s">
        <v>126</v>
      </c>
      <c r="D61" s="358" t="s">
        <v>2182</v>
      </c>
      <c r="E61" s="388" t="s">
        <v>2362</v>
      </c>
      <c r="F61" s="133" t="s">
        <v>6</v>
      </c>
      <c r="G61" s="48">
        <v>28</v>
      </c>
      <c r="H61" s="48">
        <v>22</v>
      </c>
      <c r="I61" s="48">
        <v>54</v>
      </c>
      <c r="J61" s="48">
        <v>40</v>
      </c>
      <c r="K61" s="48">
        <v>31</v>
      </c>
      <c r="L61" s="48">
        <v>27</v>
      </c>
      <c r="M61" s="48">
        <v>18</v>
      </c>
      <c r="N61" s="48">
        <v>20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f t="shared" si="0"/>
        <v>240</v>
      </c>
      <c r="AA61" s="390"/>
    </row>
    <row r="62" spans="1:27" ht="26.25" thickBot="1" x14ac:dyDescent="0.3">
      <c r="A62" s="375"/>
      <c r="B62" s="381"/>
      <c r="C62" s="387"/>
      <c r="D62" s="359"/>
      <c r="E62" s="389"/>
      <c r="F62" s="131" t="s">
        <v>3</v>
      </c>
      <c r="G62" s="49">
        <v>28</v>
      </c>
      <c r="H62" s="49">
        <v>22</v>
      </c>
      <c r="I62" s="49">
        <v>54</v>
      </c>
      <c r="J62" s="49">
        <v>40</v>
      </c>
      <c r="K62" s="49">
        <v>31</v>
      </c>
      <c r="L62" s="49">
        <v>27</v>
      </c>
      <c r="M62" s="49">
        <v>18</v>
      </c>
      <c r="N62" s="49">
        <v>20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f t="shared" si="0"/>
        <v>240</v>
      </c>
      <c r="AA62" s="391"/>
    </row>
    <row r="63" spans="1:27" x14ac:dyDescent="0.25">
      <c r="A63" s="379" t="s">
        <v>128</v>
      </c>
      <c r="B63" s="380" t="s">
        <v>8</v>
      </c>
      <c r="C63" s="380"/>
      <c r="D63" s="357" t="s">
        <v>619</v>
      </c>
      <c r="E63" s="357" t="s">
        <v>620</v>
      </c>
      <c r="F63" s="132" t="s">
        <v>6</v>
      </c>
      <c r="G63" s="46">
        <v>116</v>
      </c>
      <c r="H63" s="46">
        <v>106</v>
      </c>
      <c r="I63" s="46">
        <v>123</v>
      </c>
      <c r="J63" s="46">
        <v>141</v>
      </c>
      <c r="K63" s="46">
        <v>115</v>
      </c>
      <c r="L63" s="46">
        <v>119</v>
      </c>
      <c r="M63" s="46">
        <v>33</v>
      </c>
      <c r="N63" s="46">
        <v>116</v>
      </c>
      <c r="O63" s="46">
        <v>70</v>
      </c>
      <c r="P63" s="46">
        <v>91</v>
      </c>
      <c r="Q63" s="46">
        <v>80</v>
      </c>
      <c r="R63" s="46">
        <v>69</v>
      </c>
      <c r="S63" s="46">
        <v>51</v>
      </c>
      <c r="T63" s="46">
        <v>42</v>
      </c>
      <c r="U63" s="46">
        <v>55</v>
      </c>
      <c r="V63" s="46">
        <v>32</v>
      </c>
      <c r="W63" s="46">
        <v>37</v>
      </c>
      <c r="X63" s="46">
        <v>43</v>
      </c>
      <c r="Y63" s="46">
        <v>55</v>
      </c>
      <c r="Z63" s="46">
        <f t="shared" si="0"/>
        <v>1494</v>
      </c>
      <c r="AA63" s="382"/>
    </row>
    <row r="64" spans="1:27" ht="25.5" x14ac:dyDescent="0.25">
      <c r="A64" s="383"/>
      <c r="B64" s="384"/>
      <c r="C64" s="384"/>
      <c r="D64" s="358"/>
      <c r="E64" s="358"/>
      <c r="F64" s="133" t="s">
        <v>3</v>
      </c>
      <c r="G64" s="45">
        <v>116</v>
      </c>
      <c r="H64" s="45">
        <v>106</v>
      </c>
      <c r="I64" s="45">
        <v>123</v>
      </c>
      <c r="J64" s="45">
        <v>141</v>
      </c>
      <c r="K64" s="45">
        <v>115</v>
      </c>
      <c r="L64" s="45">
        <v>119</v>
      </c>
      <c r="M64" s="45">
        <v>33</v>
      </c>
      <c r="N64" s="45">
        <v>116</v>
      </c>
      <c r="O64" s="45">
        <v>70</v>
      </c>
      <c r="P64" s="45">
        <v>91</v>
      </c>
      <c r="Q64" s="45">
        <v>80</v>
      </c>
      <c r="R64" s="45">
        <v>69</v>
      </c>
      <c r="S64" s="45">
        <v>51</v>
      </c>
      <c r="T64" s="45">
        <v>42</v>
      </c>
      <c r="U64" s="45">
        <v>55</v>
      </c>
      <c r="V64" s="45">
        <v>32</v>
      </c>
      <c r="W64" s="45">
        <v>37</v>
      </c>
      <c r="X64" s="45">
        <v>43</v>
      </c>
      <c r="Y64" s="45">
        <v>55</v>
      </c>
      <c r="Z64" s="45">
        <f t="shared" si="0"/>
        <v>1494</v>
      </c>
      <c r="AA64" s="364"/>
    </row>
    <row r="65" spans="1:27" x14ac:dyDescent="0.25">
      <c r="A65" s="383"/>
      <c r="B65" s="384" t="s">
        <v>10</v>
      </c>
      <c r="C65" s="385" t="s">
        <v>131</v>
      </c>
      <c r="D65" s="358" t="s">
        <v>2183</v>
      </c>
      <c r="E65" s="358" t="s">
        <v>621</v>
      </c>
      <c r="F65" s="133" t="s">
        <v>6</v>
      </c>
      <c r="G65" s="45">
        <v>40</v>
      </c>
      <c r="H65" s="45">
        <v>36</v>
      </c>
      <c r="I65" s="45">
        <v>41</v>
      </c>
      <c r="J65" s="45">
        <v>60</v>
      </c>
      <c r="K65" s="45">
        <v>40</v>
      </c>
      <c r="L65" s="45">
        <v>54</v>
      </c>
      <c r="M65" s="45">
        <v>23</v>
      </c>
      <c r="N65" s="45">
        <v>35</v>
      </c>
      <c r="O65" s="45">
        <v>19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f t="shared" si="0"/>
        <v>348</v>
      </c>
      <c r="AA65" s="364"/>
    </row>
    <row r="66" spans="1:27" ht="26.25" thickBot="1" x14ac:dyDescent="0.3">
      <c r="A66" s="375"/>
      <c r="B66" s="381"/>
      <c r="C66" s="400"/>
      <c r="D66" s="359"/>
      <c r="E66" s="359"/>
      <c r="F66" s="131" t="s">
        <v>3</v>
      </c>
      <c r="G66" s="51">
        <v>40</v>
      </c>
      <c r="H66" s="51">
        <v>36</v>
      </c>
      <c r="I66" s="51">
        <v>41</v>
      </c>
      <c r="J66" s="51">
        <v>60</v>
      </c>
      <c r="K66" s="51">
        <v>40</v>
      </c>
      <c r="L66" s="51">
        <v>54</v>
      </c>
      <c r="M66" s="51">
        <v>23</v>
      </c>
      <c r="N66" s="51">
        <v>35</v>
      </c>
      <c r="O66" s="51">
        <v>19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f t="shared" si="0"/>
        <v>348</v>
      </c>
      <c r="AA66" s="365"/>
    </row>
    <row r="67" spans="1:27" x14ac:dyDescent="0.25">
      <c r="A67" s="379" t="s">
        <v>133</v>
      </c>
      <c r="B67" s="380" t="s">
        <v>8</v>
      </c>
      <c r="C67" s="380"/>
      <c r="D67" s="357" t="s">
        <v>622</v>
      </c>
      <c r="E67" s="357" t="s">
        <v>623</v>
      </c>
      <c r="F67" s="132" t="s">
        <v>6</v>
      </c>
      <c r="G67" s="46">
        <v>13</v>
      </c>
      <c r="H67" s="46">
        <v>15</v>
      </c>
      <c r="I67" s="46">
        <v>16</v>
      </c>
      <c r="J67" s="46">
        <v>16</v>
      </c>
      <c r="K67" s="46">
        <v>10</v>
      </c>
      <c r="L67" s="46">
        <v>14</v>
      </c>
      <c r="M67" s="46">
        <v>10</v>
      </c>
      <c r="N67" s="46">
        <v>8</v>
      </c>
      <c r="O67" s="46">
        <v>9</v>
      </c>
      <c r="P67" s="46">
        <v>62</v>
      </c>
      <c r="Q67" s="46">
        <v>12</v>
      </c>
      <c r="R67" s="46">
        <v>15</v>
      </c>
      <c r="S67" s="46">
        <v>10</v>
      </c>
      <c r="T67" s="46">
        <v>11</v>
      </c>
      <c r="U67" s="46">
        <v>14</v>
      </c>
      <c r="V67" s="46">
        <v>13</v>
      </c>
      <c r="W67" s="46">
        <v>13</v>
      </c>
      <c r="X67" s="46">
        <v>13</v>
      </c>
      <c r="Y67" s="46">
        <v>17</v>
      </c>
      <c r="Z67" s="46">
        <f t="shared" si="0"/>
        <v>291</v>
      </c>
      <c r="AA67" s="382"/>
    </row>
    <row r="68" spans="1:27" ht="25.5" x14ac:dyDescent="0.25">
      <c r="A68" s="383"/>
      <c r="B68" s="384"/>
      <c r="C68" s="384"/>
      <c r="D68" s="358"/>
      <c r="E68" s="358"/>
      <c r="F68" s="133" t="s">
        <v>3</v>
      </c>
      <c r="G68" s="45">
        <v>13</v>
      </c>
      <c r="H68" s="45">
        <v>15</v>
      </c>
      <c r="I68" s="45">
        <v>16</v>
      </c>
      <c r="J68" s="45">
        <v>16</v>
      </c>
      <c r="K68" s="45">
        <v>10</v>
      </c>
      <c r="L68" s="45">
        <v>14</v>
      </c>
      <c r="M68" s="45">
        <v>10</v>
      </c>
      <c r="N68" s="45">
        <v>8</v>
      </c>
      <c r="O68" s="45">
        <v>9</v>
      </c>
      <c r="P68" s="45">
        <v>62</v>
      </c>
      <c r="Q68" s="45">
        <v>12</v>
      </c>
      <c r="R68" s="45">
        <v>15</v>
      </c>
      <c r="S68" s="45">
        <v>10</v>
      </c>
      <c r="T68" s="45">
        <v>11</v>
      </c>
      <c r="U68" s="45">
        <v>14</v>
      </c>
      <c r="V68" s="45">
        <v>13</v>
      </c>
      <c r="W68" s="45">
        <v>13</v>
      </c>
      <c r="X68" s="45">
        <v>13</v>
      </c>
      <c r="Y68" s="45">
        <v>17</v>
      </c>
      <c r="Z68" s="45">
        <f t="shared" si="0"/>
        <v>291</v>
      </c>
      <c r="AA68" s="364"/>
    </row>
    <row r="69" spans="1:27" x14ac:dyDescent="0.25">
      <c r="A69" s="383"/>
      <c r="B69" s="384" t="s">
        <v>10</v>
      </c>
      <c r="C69" s="385" t="s">
        <v>624</v>
      </c>
      <c r="D69" s="358" t="s">
        <v>625</v>
      </c>
      <c r="E69" s="358" t="s">
        <v>626</v>
      </c>
      <c r="F69" s="133" t="s">
        <v>6</v>
      </c>
      <c r="G69" s="45">
        <v>12</v>
      </c>
      <c r="H69" s="45">
        <v>11</v>
      </c>
      <c r="I69" s="45">
        <v>13</v>
      </c>
      <c r="J69" s="45">
        <v>11</v>
      </c>
      <c r="K69" s="45">
        <v>10</v>
      </c>
      <c r="L69" s="45">
        <v>11</v>
      </c>
      <c r="M69" s="45">
        <v>0</v>
      </c>
      <c r="N69" s="45">
        <v>5</v>
      </c>
      <c r="O69" s="45">
        <v>12</v>
      </c>
      <c r="P69" s="45">
        <v>21</v>
      </c>
      <c r="Q69" s="45">
        <v>12</v>
      </c>
      <c r="R69" s="45">
        <v>4</v>
      </c>
      <c r="S69" s="45">
        <v>11</v>
      </c>
      <c r="T69" s="45">
        <v>15</v>
      </c>
      <c r="U69" s="45">
        <v>0</v>
      </c>
      <c r="V69" s="45">
        <v>16</v>
      </c>
      <c r="W69" s="45">
        <v>9</v>
      </c>
      <c r="X69" s="45">
        <v>8</v>
      </c>
      <c r="Y69" s="45">
        <v>0</v>
      </c>
      <c r="Z69" s="45">
        <f t="shared" si="0"/>
        <v>181</v>
      </c>
      <c r="AA69" s="364"/>
    </row>
    <row r="70" spans="1:27" ht="26.25" thickBot="1" x14ac:dyDescent="0.3">
      <c r="A70" s="375"/>
      <c r="B70" s="381"/>
      <c r="C70" s="400"/>
      <c r="D70" s="359"/>
      <c r="E70" s="359"/>
      <c r="F70" s="131" t="s">
        <v>3</v>
      </c>
      <c r="G70" s="51">
        <v>12</v>
      </c>
      <c r="H70" s="51">
        <v>11</v>
      </c>
      <c r="I70" s="51">
        <v>13</v>
      </c>
      <c r="J70" s="51">
        <v>11</v>
      </c>
      <c r="K70" s="51">
        <v>10</v>
      </c>
      <c r="L70" s="51">
        <v>11</v>
      </c>
      <c r="M70" s="51">
        <v>0</v>
      </c>
      <c r="N70" s="51">
        <v>5</v>
      </c>
      <c r="O70" s="51">
        <v>12</v>
      </c>
      <c r="P70" s="51">
        <v>21</v>
      </c>
      <c r="Q70" s="51">
        <v>12</v>
      </c>
      <c r="R70" s="51">
        <v>4</v>
      </c>
      <c r="S70" s="51">
        <v>11</v>
      </c>
      <c r="T70" s="51">
        <v>15</v>
      </c>
      <c r="U70" s="51">
        <v>0</v>
      </c>
      <c r="V70" s="51">
        <v>16</v>
      </c>
      <c r="W70" s="51">
        <v>9</v>
      </c>
      <c r="X70" s="51">
        <v>8</v>
      </c>
      <c r="Y70" s="51">
        <v>0</v>
      </c>
      <c r="Z70" s="51">
        <f t="shared" si="0"/>
        <v>181</v>
      </c>
      <c r="AA70" s="365"/>
    </row>
    <row r="71" spans="1:27" x14ac:dyDescent="0.25">
      <c r="A71" s="401" t="s">
        <v>13</v>
      </c>
      <c r="B71" s="402"/>
      <c r="C71" s="402"/>
      <c r="D71" s="402"/>
      <c r="E71" s="402"/>
      <c r="F71" s="132" t="s">
        <v>6</v>
      </c>
      <c r="G71" s="138">
        <f>G69+G67+G65+G63+G61+G59+G57+G55+G53+G51+G49+G47+G45+G43+G41+G39+G37+G35+G33+G31+G29+G27+G25+G23+G21+G19+G17+G15+G13+G11+G9+G7</f>
        <v>2844</v>
      </c>
      <c r="H71" s="138">
        <f t="shared" ref="H71:Z71" si="1">H69+H67+H65+H63+H61+H59+H57+H55+H53+H51+H49+H47+H45+H43+H41+H39+H37+H35+H33+H31+H29+H27+H25+H23+H21+H19+H17+H15+H13+H11+H9+H7</f>
        <v>2807</v>
      </c>
      <c r="I71" s="138">
        <f t="shared" si="1"/>
        <v>2835</v>
      </c>
      <c r="J71" s="138">
        <f t="shared" si="1"/>
        <v>2857</v>
      </c>
      <c r="K71" s="138">
        <f t="shared" si="1"/>
        <v>3053</v>
      </c>
      <c r="L71" s="138">
        <f t="shared" si="1"/>
        <v>2756</v>
      </c>
      <c r="M71" s="138">
        <f t="shared" si="1"/>
        <v>1273</v>
      </c>
      <c r="N71" s="138">
        <f t="shared" si="1"/>
        <v>2463</v>
      </c>
      <c r="O71" s="138">
        <f t="shared" si="1"/>
        <v>1543</v>
      </c>
      <c r="P71" s="138">
        <f t="shared" si="1"/>
        <v>1907</v>
      </c>
      <c r="Q71" s="138">
        <f t="shared" si="1"/>
        <v>1687</v>
      </c>
      <c r="R71" s="138">
        <f t="shared" si="1"/>
        <v>1612</v>
      </c>
      <c r="S71" s="138">
        <f t="shared" si="1"/>
        <v>1425</v>
      </c>
      <c r="T71" s="138">
        <f t="shared" si="1"/>
        <v>1414</v>
      </c>
      <c r="U71" s="138">
        <f t="shared" si="1"/>
        <v>1430</v>
      </c>
      <c r="V71" s="138">
        <f t="shared" si="1"/>
        <v>1271</v>
      </c>
      <c r="W71" s="138">
        <f t="shared" si="1"/>
        <v>1320</v>
      </c>
      <c r="X71" s="138">
        <f t="shared" si="1"/>
        <v>1249</v>
      </c>
      <c r="Y71" s="138">
        <f t="shared" si="1"/>
        <v>1379</v>
      </c>
      <c r="Z71" s="138">
        <f t="shared" si="1"/>
        <v>37125</v>
      </c>
      <c r="AA71" s="196"/>
    </row>
    <row r="72" spans="1:27" ht="26.25" thickBot="1" x14ac:dyDescent="0.3">
      <c r="A72" s="403"/>
      <c r="B72" s="404"/>
      <c r="C72" s="404"/>
      <c r="D72" s="404"/>
      <c r="E72" s="404"/>
      <c r="F72" s="131" t="s">
        <v>3</v>
      </c>
      <c r="G72" s="34">
        <f>G70+G68+G66+G64+G62+G60+G58+G56+G54+G52+G50+G48+G46+G44+G42+G40+G38+G36+G34+G32+G30+G28+G26+G24+G22+G20+G18+G16+G14+G12+G10+G8</f>
        <v>2842</v>
      </c>
      <c r="H72" s="34">
        <f t="shared" ref="H72:Z72" si="2">H70+H68+H66+H64+H62+H60+H58+H56+H54+H52+H50+H48+H46+H44+H42+H40+H38+H36+H34+H32+H30+H28+H26+H24+H22+H20+H18+H16+H14+H12+H10+H8</f>
        <v>2807</v>
      </c>
      <c r="I72" s="34">
        <f t="shared" si="2"/>
        <v>2831</v>
      </c>
      <c r="J72" s="34">
        <f t="shared" si="2"/>
        <v>2855</v>
      </c>
      <c r="K72" s="34">
        <f t="shared" si="2"/>
        <v>3049</v>
      </c>
      <c r="L72" s="34">
        <f t="shared" si="2"/>
        <v>2754</v>
      </c>
      <c r="M72" s="34">
        <f t="shared" si="2"/>
        <v>1273</v>
      </c>
      <c r="N72" s="34">
        <f t="shared" si="2"/>
        <v>2461</v>
      </c>
      <c r="O72" s="34">
        <f t="shared" si="2"/>
        <v>1542</v>
      </c>
      <c r="P72" s="34">
        <f t="shared" si="2"/>
        <v>1903</v>
      </c>
      <c r="Q72" s="34">
        <f t="shared" si="2"/>
        <v>1683</v>
      </c>
      <c r="R72" s="34">
        <f t="shared" si="2"/>
        <v>1611</v>
      </c>
      <c r="S72" s="34">
        <f t="shared" si="2"/>
        <v>1425</v>
      </c>
      <c r="T72" s="34">
        <f t="shared" si="2"/>
        <v>1414</v>
      </c>
      <c r="U72" s="34">
        <f t="shared" si="2"/>
        <v>1427</v>
      </c>
      <c r="V72" s="34">
        <f t="shared" si="2"/>
        <v>1270</v>
      </c>
      <c r="W72" s="34">
        <f t="shared" si="2"/>
        <v>1319</v>
      </c>
      <c r="X72" s="34">
        <f t="shared" si="2"/>
        <v>1248</v>
      </c>
      <c r="Y72" s="34">
        <f t="shared" si="2"/>
        <v>1378</v>
      </c>
      <c r="Z72" s="34">
        <f t="shared" si="2"/>
        <v>37092</v>
      </c>
      <c r="AA72" s="197"/>
    </row>
  </sheetData>
  <mergeCells count="160">
    <mergeCell ref="C69:C70"/>
    <mergeCell ref="D69:D70"/>
    <mergeCell ref="E69:E70"/>
    <mergeCell ref="AA69:AA70"/>
    <mergeCell ref="A71:E72"/>
    <mergeCell ref="C65:C66"/>
    <mergeCell ref="D65:D66"/>
    <mergeCell ref="E65:E66"/>
    <mergeCell ref="AA65:AA66"/>
    <mergeCell ref="A67:A70"/>
    <mergeCell ref="B67:C68"/>
    <mergeCell ref="D67:D68"/>
    <mergeCell ref="E67:E68"/>
    <mergeCell ref="AA67:AA68"/>
    <mergeCell ref="B69:B70"/>
    <mergeCell ref="C61:C62"/>
    <mergeCell ref="D61:D62"/>
    <mergeCell ref="E61:E62"/>
    <mergeCell ref="AA61:AA62"/>
    <mergeCell ref="A63:A66"/>
    <mergeCell ref="B63:C64"/>
    <mergeCell ref="D63:D64"/>
    <mergeCell ref="E63:E64"/>
    <mergeCell ref="AA63:AA64"/>
    <mergeCell ref="B65:B66"/>
    <mergeCell ref="A57:A62"/>
    <mergeCell ref="B57:C58"/>
    <mergeCell ref="D57:D58"/>
    <mergeCell ref="E57:E58"/>
    <mergeCell ref="AA57:AA58"/>
    <mergeCell ref="B59:B62"/>
    <mergeCell ref="C59:C60"/>
    <mergeCell ref="D59:D60"/>
    <mergeCell ref="E59:E60"/>
    <mergeCell ref="AA59:AA60"/>
    <mergeCell ref="A53:A56"/>
    <mergeCell ref="B53:C54"/>
    <mergeCell ref="D53:D54"/>
    <mergeCell ref="E53:E54"/>
    <mergeCell ref="AA53:AA54"/>
    <mergeCell ref="B55:B56"/>
    <mergeCell ref="C55:C56"/>
    <mergeCell ref="D55:D56"/>
    <mergeCell ref="E55:E56"/>
    <mergeCell ref="AA55:AA56"/>
    <mergeCell ref="A49:A50"/>
    <mergeCell ref="B49:C50"/>
    <mergeCell ref="D49:D50"/>
    <mergeCell ref="E49:E50"/>
    <mergeCell ref="AA49:AA50"/>
    <mergeCell ref="A51:A52"/>
    <mergeCell ref="B51:C52"/>
    <mergeCell ref="D51:D52"/>
    <mergeCell ref="E51:E52"/>
    <mergeCell ref="AA51:AA52"/>
    <mergeCell ref="AA45:AA46"/>
    <mergeCell ref="A47:A48"/>
    <mergeCell ref="B47:C48"/>
    <mergeCell ref="D47:D48"/>
    <mergeCell ref="E47:E48"/>
    <mergeCell ref="AA47:AA48"/>
    <mergeCell ref="C43:C44"/>
    <mergeCell ref="D43:D44"/>
    <mergeCell ref="E43:E44"/>
    <mergeCell ref="C45:C46"/>
    <mergeCell ref="D45:D46"/>
    <mergeCell ref="E45:E46"/>
    <mergeCell ref="A39:A46"/>
    <mergeCell ref="B39:C40"/>
    <mergeCell ref="D39:D40"/>
    <mergeCell ref="E39:E40"/>
    <mergeCell ref="AA39:AA40"/>
    <mergeCell ref="B41:B46"/>
    <mergeCell ref="C41:C42"/>
    <mergeCell ref="D41:D42"/>
    <mergeCell ref="E41:E42"/>
    <mergeCell ref="AA41:AA42"/>
    <mergeCell ref="AA43:AA44"/>
    <mergeCell ref="B35:B38"/>
    <mergeCell ref="C35:C36"/>
    <mergeCell ref="D35:D36"/>
    <mergeCell ref="E35:E36"/>
    <mergeCell ref="AA35:AA36"/>
    <mergeCell ref="C37:C38"/>
    <mergeCell ref="D37:D38"/>
    <mergeCell ref="E37:E38"/>
    <mergeCell ref="A31:A32"/>
    <mergeCell ref="B31:C32"/>
    <mergeCell ref="D31:D32"/>
    <mergeCell ref="E31:E32"/>
    <mergeCell ref="AA31:AA32"/>
    <mergeCell ref="A33:A38"/>
    <mergeCell ref="B33:C34"/>
    <mergeCell ref="D33:D34"/>
    <mergeCell ref="E33:E34"/>
    <mergeCell ref="AA33:AA34"/>
    <mergeCell ref="AA37:AA38"/>
    <mergeCell ref="A27:A28"/>
    <mergeCell ref="B27:C28"/>
    <mergeCell ref="D27:D28"/>
    <mergeCell ref="E27:E28"/>
    <mergeCell ref="AA27:AA28"/>
    <mergeCell ref="A29:A30"/>
    <mergeCell ref="B29:C30"/>
    <mergeCell ref="D29:D30"/>
    <mergeCell ref="E29:E30"/>
    <mergeCell ref="AA29:AA30"/>
    <mergeCell ref="C23:C24"/>
    <mergeCell ref="D23:D24"/>
    <mergeCell ref="E23:E24"/>
    <mergeCell ref="AA23:AA24"/>
    <mergeCell ref="C25:C26"/>
    <mergeCell ref="D25:D26"/>
    <mergeCell ref="E25:E26"/>
    <mergeCell ref="AA25:AA26"/>
    <mergeCell ref="A19:A26"/>
    <mergeCell ref="B19:C20"/>
    <mergeCell ref="D19:D20"/>
    <mergeCell ref="E19:E20"/>
    <mergeCell ref="AA19:AA20"/>
    <mergeCell ref="B21:B26"/>
    <mergeCell ref="C21:C22"/>
    <mergeCell ref="D21:D22"/>
    <mergeCell ref="E21:E22"/>
    <mergeCell ref="AA21:AA22"/>
    <mergeCell ref="A15:A16"/>
    <mergeCell ref="B15:C16"/>
    <mergeCell ref="D15:D16"/>
    <mergeCell ref="E15:E16"/>
    <mergeCell ref="AA15:AA16"/>
    <mergeCell ref="A17:A18"/>
    <mergeCell ref="B17:C18"/>
    <mergeCell ref="D17:D18"/>
    <mergeCell ref="E17:E18"/>
    <mergeCell ref="AA17:AA18"/>
    <mergeCell ref="A9:A14"/>
    <mergeCell ref="B9:C10"/>
    <mergeCell ref="D9:D10"/>
    <mergeCell ref="E9:E10"/>
    <mergeCell ref="AA9:AA10"/>
    <mergeCell ref="B11:B14"/>
    <mergeCell ref="C11:C12"/>
    <mergeCell ref="D11:D12"/>
    <mergeCell ref="E11:E12"/>
    <mergeCell ref="AA11:AA12"/>
    <mergeCell ref="C13:C14"/>
    <mergeCell ref="D13:D14"/>
    <mergeCell ref="E13:E14"/>
    <mergeCell ref="AA13:AA14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</mergeCells>
  <pageMargins left="0.7" right="0.7" top="0.75" bottom="0.75" header="0.3" footer="0.3"/>
  <pageSetup paperSize="9" scale="50" orientation="landscape" r:id="rId1"/>
  <rowBreaks count="3" manualBreakCount="3">
    <brk id="16" max="26" man="1"/>
    <brk id="38" max="26" man="1"/>
    <brk id="56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2" zoomScale="75" zoomScaleNormal="75" zoomScaleSheetLayoutView="100" workbookViewId="0">
      <pane xSplit="6" ySplit="5" topLeftCell="G16" activePane="bottomRight" state="frozen"/>
      <selection activeCell="A2" sqref="A2"/>
      <selection pane="topRight" activeCell="G2" sqref="G2"/>
      <selection pane="bottomLeft" activeCell="A7" sqref="A7"/>
      <selection pane="bottomRight" activeCell="D33" sqref="D33:D34"/>
    </sheetView>
  </sheetViews>
  <sheetFormatPr defaultRowHeight="12.75" x14ac:dyDescent="0.25"/>
  <cols>
    <col min="1" max="1" width="5.42578125" style="115" customWidth="1"/>
    <col min="2" max="2" width="44.42578125" style="116" customWidth="1"/>
    <col min="3" max="3" width="5.85546875" style="117" customWidth="1"/>
    <col min="4" max="4" width="40.42578125" style="115" customWidth="1"/>
    <col min="5" max="5" width="15.42578125" style="115" customWidth="1"/>
    <col min="6" max="6" width="31.140625" style="116" customWidth="1"/>
    <col min="7" max="25" width="4.7109375" style="18" customWidth="1"/>
    <col min="26" max="26" width="6.28515625" style="18" customWidth="1"/>
    <col min="27" max="27" width="18.570312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1878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627</v>
      </c>
      <c r="E7" s="321" t="s">
        <v>628</v>
      </c>
      <c r="F7" s="27" t="s">
        <v>6</v>
      </c>
      <c r="G7" s="7">
        <v>54</v>
      </c>
      <c r="H7" s="7">
        <v>39</v>
      </c>
      <c r="I7" s="7">
        <v>55</v>
      </c>
      <c r="J7" s="7">
        <v>45</v>
      </c>
      <c r="K7" s="7">
        <v>34</v>
      </c>
      <c r="L7" s="7">
        <v>39</v>
      </c>
      <c r="M7" s="7">
        <v>17</v>
      </c>
      <c r="N7" s="7">
        <v>35</v>
      </c>
      <c r="O7" s="7">
        <v>15</v>
      </c>
      <c r="P7" s="7">
        <v>0</v>
      </c>
      <c r="Q7" s="7">
        <v>23</v>
      </c>
      <c r="R7" s="7">
        <v>24</v>
      </c>
      <c r="S7" s="7">
        <v>24</v>
      </c>
      <c r="T7" s="7">
        <v>27</v>
      </c>
      <c r="U7" s="7">
        <v>20</v>
      </c>
      <c r="V7" s="7">
        <v>18</v>
      </c>
      <c r="W7" s="7">
        <v>17</v>
      </c>
      <c r="X7" s="7">
        <v>16</v>
      </c>
      <c r="Y7" s="7">
        <v>20</v>
      </c>
      <c r="Z7" s="7">
        <f>SUM(G7:Y7)</f>
        <v>522</v>
      </c>
      <c r="AA7" s="255"/>
    </row>
    <row r="8" spans="1:27" ht="26.25" thickBot="1" x14ac:dyDescent="0.3">
      <c r="A8" s="279"/>
      <c r="B8" s="302"/>
      <c r="C8" s="302"/>
      <c r="D8" s="280"/>
      <c r="E8" s="318"/>
      <c r="F8" s="26" t="s">
        <v>3</v>
      </c>
      <c r="G8" s="8">
        <v>54</v>
      </c>
      <c r="H8" s="8">
        <v>39</v>
      </c>
      <c r="I8" s="8">
        <v>55</v>
      </c>
      <c r="J8" s="8">
        <v>45</v>
      </c>
      <c r="K8" s="8">
        <v>34</v>
      </c>
      <c r="L8" s="8">
        <v>39</v>
      </c>
      <c r="M8" s="8">
        <v>17</v>
      </c>
      <c r="N8" s="8">
        <v>35</v>
      </c>
      <c r="O8" s="8">
        <v>15</v>
      </c>
      <c r="P8" s="8">
        <v>0</v>
      </c>
      <c r="Q8" s="8">
        <v>23</v>
      </c>
      <c r="R8" s="8">
        <v>24</v>
      </c>
      <c r="S8" s="8">
        <v>24</v>
      </c>
      <c r="T8" s="8">
        <v>27</v>
      </c>
      <c r="U8" s="8">
        <v>20</v>
      </c>
      <c r="V8" s="8">
        <v>18</v>
      </c>
      <c r="W8" s="8">
        <v>17</v>
      </c>
      <c r="X8" s="8">
        <v>16</v>
      </c>
      <c r="Y8" s="8">
        <v>20</v>
      </c>
      <c r="Z8" s="8">
        <f t="shared" ref="Z8:Z46" si="0">SUM(G8:Y8)</f>
        <v>522</v>
      </c>
      <c r="AA8" s="264"/>
    </row>
    <row r="9" spans="1:27" x14ac:dyDescent="0.25">
      <c r="A9" s="261" t="s">
        <v>12</v>
      </c>
      <c r="B9" s="259" t="s">
        <v>8</v>
      </c>
      <c r="C9" s="259"/>
      <c r="D9" s="275" t="s">
        <v>2007</v>
      </c>
      <c r="E9" s="405">
        <v>1024201300200</v>
      </c>
      <c r="F9" s="27" t="s">
        <v>6</v>
      </c>
      <c r="G9" s="4">
        <v>223</v>
      </c>
      <c r="H9" s="4">
        <v>273</v>
      </c>
      <c r="I9" s="4">
        <v>258</v>
      </c>
      <c r="J9" s="4">
        <v>247</v>
      </c>
      <c r="K9" s="4">
        <v>187</v>
      </c>
      <c r="L9" s="4">
        <v>131</v>
      </c>
      <c r="M9" s="4">
        <v>199</v>
      </c>
      <c r="N9" s="4">
        <v>167</v>
      </c>
      <c r="O9" s="4">
        <v>189</v>
      </c>
      <c r="P9" s="4">
        <v>183</v>
      </c>
      <c r="Q9" s="4">
        <v>147</v>
      </c>
      <c r="R9" s="4">
        <v>96</v>
      </c>
      <c r="S9" s="4">
        <v>92</v>
      </c>
      <c r="T9" s="4">
        <v>86</v>
      </c>
      <c r="U9" s="4">
        <v>72</v>
      </c>
      <c r="V9" s="4">
        <v>103</v>
      </c>
      <c r="W9" s="4">
        <v>96</v>
      </c>
      <c r="X9" s="4">
        <v>94</v>
      </c>
      <c r="Y9" s="4">
        <v>107</v>
      </c>
      <c r="Z9" s="7">
        <f t="shared" si="0"/>
        <v>2950</v>
      </c>
      <c r="AA9" s="255"/>
    </row>
    <row r="10" spans="1:27" ht="25.5" x14ac:dyDescent="0.25">
      <c r="A10" s="262"/>
      <c r="B10" s="260"/>
      <c r="C10" s="260"/>
      <c r="D10" s="276"/>
      <c r="E10" s="406"/>
      <c r="F10" s="28" t="s">
        <v>3</v>
      </c>
      <c r="G10" s="1">
        <v>223</v>
      </c>
      <c r="H10" s="1">
        <v>273</v>
      </c>
      <c r="I10" s="1">
        <v>258</v>
      </c>
      <c r="J10" s="1">
        <v>247</v>
      </c>
      <c r="K10" s="1">
        <v>187</v>
      </c>
      <c r="L10" s="1">
        <v>131</v>
      </c>
      <c r="M10" s="1">
        <v>199</v>
      </c>
      <c r="N10" s="1">
        <v>167</v>
      </c>
      <c r="O10" s="1">
        <v>189</v>
      </c>
      <c r="P10" s="1">
        <v>183</v>
      </c>
      <c r="Q10" s="1">
        <v>147</v>
      </c>
      <c r="R10" s="1">
        <v>96</v>
      </c>
      <c r="S10" s="1">
        <v>92</v>
      </c>
      <c r="T10" s="1">
        <v>86</v>
      </c>
      <c r="U10" s="1">
        <v>72</v>
      </c>
      <c r="V10" s="1">
        <v>103</v>
      </c>
      <c r="W10" s="1">
        <v>96</v>
      </c>
      <c r="X10" s="1">
        <v>94</v>
      </c>
      <c r="Y10" s="1">
        <v>107</v>
      </c>
      <c r="Z10" s="6">
        <f t="shared" si="0"/>
        <v>2950</v>
      </c>
      <c r="AA10" s="256"/>
    </row>
    <row r="11" spans="1:27" x14ac:dyDescent="0.25">
      <c r="A11" s="262"/>
      <c r="B11" s="260" t="s">
        <v>10</v>
      </c>
      <c r="C11" s="286" t="s">
        <v>173</v>
      </c>
      <c r="D11" s="276" t="s">
        <v>2184</v>
      </c>
      <c r="E11" s="406">
        <v>1024201300287</v>
      </c>
      <c r="F11" s="28" t="s">
        <v>6</v>
      </c>
      <c r="G11" s="1">
        <v>14</v>
      </c>
      <c r="H11" s="1">
        <v>16</v>
      </c>
      <c r="I11" s="1">
        <v>17</v>
      </c>
      <c r="J11" s="1">
        <v>11</v>
      </c>
      <c r="K11" s="1">
        <v>6</v>
      </c>
      <c r="L11" s="1">
        <v>9</v>
      </c>
      <c r="M11" s="1">
        <v>3</v>
      </c>
      <c r="N11" s="1">
        <v>6</v>
      </c>
      <c r="O11" s="1">
        <v>9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6">
        <f t="shared" si="0"/>
        <v>91</v>
      </c>
      <c r="AA11" s="256"/>
    </row>
    <row r="12" spans="1:27" ht="26.25" thickBot="1" x14ac:dyDescent="0.3">
      <c r="A12" s="300"/>
      <c r="B12" s="302"/>
      <c r="C12" s="303"/>
      <c r="D12" s="280"/>
      <c r="E12" s="407"/>
      <c r="F12" s="26" t="s">
        <v>3</v>
      </c>
      <c r="G12" s="3">
        <v>14</v>
      </c>
      <c r="H12" s="3">
        <v>16</v>
      </c>
      <c r="I12" s="3">
        <v>17</v>
      </c>
      <c r="J12" s="3">
        <v>11</v>
      </c>
      <c r="K12" s="3">
        <v>6</v>
      </c>
      <c r="L12" s="3">
        <v>9</v>
      </c>
      <c r="M12" s="3">
        <v>3</v>
      </c>
      <c r="N12" s="3">
        <v>6</v>
      </c>
      <c r="O12" s="3">
        <v>9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8">
        <f t="shared" si="0"/>
        <v>91</v>
      </c>
      <c r="AA12" s="264"/>
    </row>
    <row r="13" spans="1:27" x14ac:dyDescent="0.25">
      <c r="A13" s="261" t="s">
        <v>22</v>
      </c>
      <c r="B13" s="259" t="s">
        <v>8</v>
      </c>
      <c r="C13" s="259"/>
      <c r="D13" s="275" t="s">
        <v>629</v>
      </c>
      <c r="E13" s="405" t="s">
        <v>630</v>
      </c>
      <c r="F13" s="27" t="s">
        <v>6</v>
      </c>
      <c r="G13" s="4">
        <v>25</v>
      </c>
      <c r="H13" s="4">
        <v>28</v>
      </c>
      <c r="I13" s="4">
        <v>36</v>
      </c>
      <c r="J13" s="4">
        <v>35</v>
      </c>
      <c r="K13" s="4">
        <v>24</v>
      </c>
      <c r="L13" s="4">
        <v>26</v>
      </c>
      <c r="M13" s="4">
        <v>21</v>
      </c>
      <c r="N13" s="4">
        <v>19</v>
      </c>
      <c r="O13" s="4">
        <v>22</v>
      </c>
      <c r="P13" s="4">
        <v>0</v>
      </c>
      <c r="Q13" s="4">
        <v>0</v>
      </c>
      <c r="R13" s="4">
        <v>0</v>
      </c>
      <c r="S13" s="4">
        <v>0</v>
      </c>
      <c r="T13" s="4">
        <v>12</v>
      </c>
      <c r="U13" s="4">
        <v>9</v>
      </c>
      <c r="V13" s="4">
        <v>9</v>
      </c>
      <c r="W13" s="4">
        <v>11</v>
      </c>
      <c r="X13" s="4">
        <v>14</v>
      </c>
      <c r="Y13" s="4">
        <v>2</v>
      </c>
      <c r="Z13" s="7">
        <f t="shared" si="0"/>
        <v>293</v>
      </c>
      <c r="AA13" s="294"/>
    </row>
    <row r="14" spans="1:27" ht="26.25" thickBot="1" x14ac:dyDescent="0.3">
      <c r="A14" s="262"/>
      <c r="B14" s="260"/>
      <c r="C14" s="260"/>
      <c r="D14" s="276"/>
      <c r="E14" s="406"/>
      <c r="F14" s="28" t="s">
        <v>3</v>
      </c>
      <c r="G14" s="1">
        <v>25</v>
      </c>
      <c r="H14" s="1">
        <v>28</v>
      </c>
      <c r="I14" s="1">
        <v>36</v>
      </c>
      <c r="J14" s="1">
        <v>35</v>
      </c>
      <c r="K14" s="1">
        <v>24</v>
      </c>
      <c r="L14" s="1">
        <v>26</v>
      </c>
      <c r="M14" s="1">
        <v>21</v>
      </c>
      <c r="N14" s="1">
        <v>19</v>
      </c>
      <c r="O14" s="1">
        <v>22</v>
      </c>
      <c r="P14" s="1">
        <v>0</v>
      </c>
      <c r="Q14" s="1">
        <v>0</v>
      </c>
      <c r="R14" s="1">
        <v>0</v>
      </c>
      <c r="S14" s="1">
        <v>0</v>
      </c>
      <c r="T14" s="1">
        <v>12</v>
      </c>
      <c r="U14" s="1">
        <v>9</v>
      </c>
      <c r="V14" s="1">
        <v>9</v>
      </c>
      <c r="W14" s="1">
        <v>11</v>
      </c>
      <c r="X14" s="1">
        <v>14</v>
      </c>
      <c r="Y14" s="1">
        <v>2</v>
      </c>
      <c r="Z14" s="6">
        <f t="shared" si="0"/>
        <v>293</v>
      </c>
      <c r="AA14" s="301"/>
    </row>
    <row r="15" spans="1:27" x14ac:dyDescent="0.25">
      <c r="A15" s="261" t="s">
        <v>24</v>
      </c>
      <c r="B15" s="259" t="s">
        <v>8</v>
      </c>
      <c r="C15" s="259"/>
      <c r="D15" s="275" t="s">
        <v>631</v>
      </c>
      <c r="E15" s="405">
        <v>1024201300265</v>
      </c>
      <c r="F15" s="27" t="s">
        <v>6</v>
      </c>
      <c r="G15" s="4">
        <v>49</v>
      </c>
      <c r="H15" s="4">
        <v>51</v>
      </c>
      <c r="I15" s="4">
        <v>55</v>
      </c>
      <c r="J15" s="4">
        <v>51</v>
      </c>
      <c r="K15" s="4">
        <v>62</v>
      </c>
      <c r="L15" s="4">
        <v>49</v>
      </c>
      <c r="M15" s="4">
        <v>53</v>
      </c>
      <c r="N15" s="4">
        <v>16</v>
      </c>
      <c r="O15" s="4">
        <v>36</v>
      </c>
      <c r="P15" s="4">
        <v>0</v>
      </c>
      <c r="Q15" s="4">
        <v>33</v>
      </c>
      <c r="R15" s="4">
        <v>21</v>
      </c>
      <c r="S15" s="4">
        <v>35</v>
      </c>
      <c r="T15" s="4">
        <v>30</v>
      </c>
      <c r="U15" s="4">
        <v>28</v>
      </c>
      <c r="V15" s="4">
        <v>22</v>
      </c>
      <c r="W15" s="4">
        <v>24</v>
      </c>
      <c r="X15" s="4">
        <v>29</v>
      </c>
      <c r="Y15" s="4">
        <v>27</v>
      </c>
      <c r="Z15" s="7">
        <f t="shared" si="0"/>
        <v>671</v>
      </c>
      <c r="AA15" s="351"/>
    </row>
    <row r="16" spans="1:27" ht="26.25" thickBot="1" x14ac:dyDescent="0.3">
      <c r="A16" s="262"/>
      <c r="B16" s="260"/>
      <c r="C16" s="260"/>
      <c r="D16" s="276"/>
      <c r="E16" s="406"/>
      <c r="F16" s="28" t="s">
        <v>3</v>
      </c>
      <c r="G16" s="1">
        <v>49</v>
      </c>
      <c r="H16" s="1">
        <v>51</v>
      </c>
      <c r="I16" s="1">
        <v>55</v>
      </c>
      <c r="J16" s="1">
        <v>51</v>
      </c>
      <c r="K16" s="1">
        <v>62</v>
      </c>
      <c r="L16" s="1">
        <v>49</v>
      </c>
      <c r="M16" s="1">
        <v>53</v>
      </c>
      <c r="N16" s="1">
        <v>16</v>
      </c>
      <c r="O16" s="1">
        <v>36</v>
      </c>
      <c r="P16" s="1">
        <v>0</v>
      </c>
      <c r="Q16" s="1">
        <v>33</v>
      </c>
      <c r="R16" s="1">
        <v>21</v>
      </c>
      <c r="S16" s="1">
        <v>35</v>
      </c>
      <c r="T16" s="1">
        <v>30</v>
      </c>
      <c r="U16" s="1">
        <v>28</v>
      </c>
      <c r="V16" s="1">
        <v>22</v>
      </c>
      <c r="W16" s="1">
        <v>24</v>
      </c>
      <c r="X16" s="1">
        <v>29</v>
      </c>
      <c r="Y16" s="1">
        <v>27</v>
      </c>
      <c r="Z16" s="6">
        <f t="shared" si="0"/>
        <v>671</v>
      </c>
      <c r="AA16" s="319"/>
    </row>
    <row r="17" spans="1:27" x14ac:dyDescent="0.25">
      <c r="A17" s="261" t="s">
        <v>25</v>
      </c>
      <c r="B17" s="259" t="s">
        <v>8</v>
      </c>
      <c r="C17" s="259"/>
      <c r="D17" s="275" t="s">
        <v>632</v>
      </c>
      <c r="E17" s="405" t="s">
        <v>633</v>
      </c>
      <c r="F17" s="27" t="s">
        <v>6</v>
      </c>
      <c r="G17" s="4">
        <v>8</v>
      </c>
      <c r="H17" s="4">
        <v>7</v>
      </c>
      <c r="I17" s="4">
        <v>10</v>
      </c>
      <c r="J17" s="4">
        <v>4</v>
      </c>
      <c r="K17" s="4">
        <v>11</v>
      </c>
      <c r="L17" s="4">
        <v>11</v>
      </c>
      <c r="M17" s="4">
        <v>16</v>
      </c>
      <c r="N17" s="4">
        <v>21</v>
      </c>
      <c r="O17" s="4">
        <v>24</v>
      </c>
      <c r="P17" s="4">
        <v>17</v>
      </c>
      <c r="Q17" s="4">
        <v>31</v>
      </c>
      <c r="R17" s="4">
        <v>17</v>
      </c>
      <c r="S17" s="4">
        <v>7</v>
      </c>
      <c r="T17" s="4">
        <v>9</v>
      </c>
      <c r="U17" s="4">
        <v>16</v>
      </c>
      <c r="V17" s="4">
        <v>8</v>
      </c>
      <c r="W17" s="4">
        <v>8</v>
      </c>
      <c r="X17" s="4">
        <v>12</v>
      </c>
      <c r="Y17" s="4">
        <v>12</v>
      </c>
      <c r="Z17" s="7">
        <f t="shared" si="0"/>
        <v>249</v>
      </c>
      <c r="AA17" s="294"/>
    </row>
    <row r="18" spans="1:27" ht="26.25" thickBot="1" x14ac:dyDescent="0.3">
      <c r="A18" s="262"/>
      <c r="B18" s="260"/>
      <c r="C18" s="260"/>
      <c r="D18" s="276"/>
      <c r="E18" s="406"/>
      <c r="F18" s="28" t="s">
        <v>3</v>
      </c>
      <c r="G18" s="1">
        <v>8</v>
      </c>
      <c r="H18" s="1">
        <v>7</v>
      </c>
      <c r="I18" s="1">
        <v>10</v>
      </c>
      <c r="J18" s="1">
        <v>4</v>
      </c>
      <c r="K18" s="1">
        <v>11</v>
      </c>
      <c r="L18" s="1">
        <v>11</v>
      </c>
      <c r="M18" s="1">
        <v>16</v>
      </c>
      <c r="N18" s="1">
        <v>21</v>
      </c>
      <c r="O18" s="1">
        <v>24</v>
      </c>
      <c r="P18" s="1">
        <v>17</v>
      </c>
      <c r="Q18" s="1">
        <v>31</v>
      </c>
      <c r="R18" s="1">
        <v>17</v>
      </c>
      <c r="S18" s="1">
        <v>7</v>
      </c>
      <c r="T18" s="1">
        <v>9</v>
      </c>
      <c r="U18" s="1">
        <v>16</v>
      </c>
      <c r="V18" s="1">
        <v>8</v>
      </c>
      <c r="W18" s="1">
        <v>8</v>
      </c>
      <c r="X18" s="1">
        <v>12</v>
      </c>
      <c r="Y18" s="1">
        <v>12</v>
      </c>
      <c r="Z18" s="6">
        <f t="shared" si="0"/>
        <v>249</v>
      </c>
      <c r="AA18" s="301"/>
    </row>
    <row r="19" spans="1:27" x14ac:dyDescent="0.25">
      <c r="A19" s="261" t="s">
        <v>26</v>
      </c>
      <c r="B19" s="259" t="s">
        <v>8</v>
      </c>
      <c r="C19" s="259"/>
      <c r="D19" s="275" t="s">
        <v>634</v>
      </c>
      <c r="E19" s="405" t="s">
        <v>635</v>
      </c>
      <c r="F19" s="27" t="s">
        <v>6</v>
      </c>
      <c r="G19" s="4">
        <v>29</v>
      </c>
      <c r="H19" s="4">
        <v>24</v>
      </c>
      <c r="I19" s="4">
        <v>35</v>
      </c>
      <c r="J19" s="4">
        <v>30</v>
      </c>
      <c r="K19" s="4">
        <v>23</v>
      </c>
      <c r="L19" s="4">
        <v>23</v>
      </c>
      <c r="M19" s="4">
        <v>0</v>
      </c>
      <c r="N19" s="4">
        <v>25</v>
      </c>
      <c r="O19" s="4">
        <v>21</v>
      </c>
      <c r="P19" s="4">
        <v>12</v>
      </c>
      <c r="Q19" s="4">
        <v>19</v>
      </c>
      <c r="R19" s="4">
        <v>10</v>
      </c>
      <c r="S19" s="4">
        <v>13</v>
      </c>
      <c r="T19" s="4">
        <v>4</v>
      </c>
      <c r="U19" s="4">
        <v>10</v>
      </c>
      <c r="V19" s="4">
        <v>7</v>
      </c>
      <c r="W19" s="4">
        <v>4</v>
      </c>
      <c r="X19" s="4">
        <v>10</v>
      </c>
      <c r="Y19" s="4">
        <v>8</v>
      </c>
      <c r="Z19" s="7">
        <f t="shared" si="0"/>
        <v>307</v>
      </c>
      <c r="AA19" s="255"/>
    </row>
    <row r="20" spans="1:27" ht="26.25" thickBot="1" x14ac:dyDescent="0.3">
      <c r="A20" s="262"/>
      <c r="B20" s="260"/>
      <c r="C20" s="260"/>
      <c r="D20" s="276"/>
      <c r="E20" s="406"/>
      <c r="F20" s="28" t="s">
        <v>3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6">
        <f t="shared" si="0"/>
        <v>0</v>
      </c>
      <c r="AA20" s="256"/>
    </row>
    <row r="21" spans="1:27" x14ac:dyDescent="0.25">
      <c r="A21" s="261" t="s">
        <v>27</v>
      </c>
      <c r="B21" s="259" t="s">
        <v>8</v>
      </c>
      <c r="C21" s="259"/>
      <c r="D21" s="275" t="s">
        <v>636</v>
      </c>
      <c r="E21" s="275" t="s">
        <v>637</v>
      </c>
      <c r="F21" s="27" t="s">
        <v>6</v>
      </c>
      <c r="G21" s="4">
        <v>37</v>
      </c>
      <c r="H21" s="4">
        <v>43</v>
      </c>
      <c r="I21" s="4">
        <v>33</v>
      </c>
      <c r="J21" s="4">
        <v>31</v>
      </c>
      <c r="K21" s="4">
        <v>27</v>
      </c>
      <c r="L21" s="4">
        <v>22</v>
      </c>
      <c r="M21" s="4">
        <v>38</v>
      </c>
      <c r="N21" s="4">
        <v>35</v>
      </c>
      <c r="O21" s="4">
        <v>31</v>
      </c>
      <c r="P21" s="4">
        <v>91</v>
      </c>
      <c r="Q21" s="4">
        <v>23</v>
      </c>
      <c r="R21" s="4">
        <v>29</v>
      </c>
      <c r="S21" s="4">
        <v>9</v>
      </c>
      <c r="T21" s="4">
        <v>9</v>
      </c>
      <c r="U21" s="4">
        <v>16</v>
      </c>
      <c r="V21" s="4">
        <v>11</v>
      </c>
      <c r="W21" s="4">
        <v>13</v>
      </c>
      <c r="X21" s="4">
        <v>8</v>
      </c>
      <c r="Y21" s="4">
        <v>5</v>
      </c>
      <c r="Z21" s="7">
        <f t="shared" si="0"/>
        <v>511</v>
      </c>
      <c r="AA21" s="255"/>
    </row>
    <row r="22" spans="1:27" ht="25.5" x14ac:dyDescent="0.25">
      <c r="A22" s="262"/>
      <c r="B22" s="260"/>
      <c r="C22" s="260"/>
      <c r="D22" s="276"/>
      <c r="E22" s="276"/>
      <c r="F22" s="28" t="s">
        <v>3</v>
      </c>
      <c r="G22" s="1">
        <v>37</v>
      </c>
      <c r="H22" s="1">
        <v>43</v>
      </c>
      <c r="I22" s="1">
        <v>33</v>
      </c>
      <c r="J22" s="1">
        <v>31</v>
      </c>
      <c r="K22" s="1">
        <v>27</v>
      </c>
      <c r="L22" s="1">
        <v>22</v>
      </c>
      <c r="M22" s="1">
        <v>38</v>
      </c>
      <c r="N22" s="1">
        <v>35</v>
      </c>
      <c r="O22" s="1">
        <v>31</v>
      </c>
      <c r="P22" s="1">
        <v>91</v>
      </c>
      <c r="Q22" s="1">
        <v>23</v>
      </c>
      <c r="R22" s="1">
        <v>29</v>
      </c>
      <c r="S22" s="1">
        <v>9</v>
      </c>
      <c r="T22" s="1">
        <v>9</v>
      </c>
      <c r="U22" s="1">
        <v>16</v>
      </c>
      <c r="V22" s="1">
        <v>11</v>
      </c>
      <c r="W22" s="1">
        <v>13</v>
      </c>
      <c r="X22" s="1">
        <v>8</v>
      </c>
      <c r="Y22" s="1">
        <v>5</v>
      </c>
      <c r="Z22" s="6">
        <f t="shared" si="0"/>
        <v>511</v>
      </c>
      <c r="AA22" s="256"/>
    </row>
    <row r="23" spans="1:27" x14ac:dyDescent="0.25">
      <c r="A23" s="262"/>
      <c r="B23" s="260" t="s">
        <v>10</v>
      </c>
      <c r="C23" s="286" t="s">
        <v>183</v>
      </c>
      <c r="D23" s="276" t="s">
        <v>638</v>
      </c>
      <c r="E23" s="299" t="s">
        <v>639</v>
      </c>
      <c r="F23" s="28" t="s">
        <v>6</v>
      </c>
      <c r="G23" s="6">
        <v>22</v>
      </c>
      <c r="H23" s="6">
        <v>22</v>
      </c>
      <c r="I23" s="6">
        <v>23</v>
      </c>
      <c r="J23" s="6">
        <v>28</v>
      </c>
      <c r="K23" s="6">
        <v>28</v>
      </c>
      <c r="L23" s="6">
        <v>13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6">
        <f t="shared" si="0"/>
        <v>136</v>
      </c>
      <c r="AA23" s="256"/>
    </row>
    <row r="24" spans="1:27" ht="26.25" thickBot="1" x14ac:dyDescent="0.3">
      <c r="A24" s="262"/>
      <c r="B24" s="260"/>
      <c r="C24" s="286"/>
      <c r="D24" s="276"/>
      <c r="E24" s="299"/>
      <c r="F24" s="28" t="s">
        <v>3</v>
      </c>
      <c r="G24" s="1">
        <v>22</v>
      </c>
      <c r="H24" s="1">
        <v>22</v>
      </c>
      <c r="I24" s="1">
        <v>23</v>
      </c>
      <c r="J24" s="1">
        <v>28</v>
      </c>
      <c r="K24" s="1">
        <v>28</v>
      </c>
      <c r="L24" s="1">
        <v>13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6">
        <f t="shared" si="0"/>
        <v>136</v>
      </c>
      <c r="AA24" s="256"/>
    </row>
    <row r="25" spans="1:27" x14ac:dyDescent="0.25">
      <c r="A25" s="261" t="s">
        <v>28</v>
      </c>
      <c r="B25" s="259" t="s">
        <v>8</v>
      </c>
      <c r="C25" s="259"/>
      <c r="D25" s="275" t="s">
        <v>2008</v>
      </c>
      <c r="E25" s="275" t="s">
        <v>641</v>
      </c>
      <c r="F25" s="27" t="s">
        <v>6</v>
      </c>
      <c r="G25" s="4">
        <v>45</v>
      </c>
      <c r="H25" s="4">
        <v>38</v>
      </c>
      <c r="I25" s="4">
        <v>35</v>
      </c>
      <c r="J25" s="4">
        <v>35</v>
      </c>
      <c r="K25" s="4">
        <v>35</v>
      </c>
      <c r="L25" s="4">
        <v>33</v>
      </c>
      <c r="M25" s="4">
        <v>30</v>
      </c>
      <c r="N25" s="4">
        <v>42</v>
      </c>
      <c r="O25" s="4">
        <v>0</v>
      </c>
      <c r="P25" s="4">
        <v>29</v>
      </c>
      <c r="Q25" s="4">
        <v>28</v>
      </c>
      <c r="R25" s="4">
        <v>29</v>
      </c>
      <c r="S25" s="4">
        <v>32</v>
      </c>
      <c r="T25" s="4">
        <v>35</v>
      </c>
      <c r="U25" s="4">
        <v>37</v>
      </c>
      <c r="V25" s="4">
        <v>41</v>
      </c>
      <c r="W25" s="4">
        <v>41</v>
      </c>
      <c r="X25" s="4">
        <v>31</v>
      </c>
      <c r="Y25" s="4">
        <v>24</v>
      </c>
      <c r="Z25" s="7">
        <f t="shared" si="0"/>
        <v>620</v>
      </c>
      <c r="AA25" s="255"/>
    </row>
    <row r="26" spans="1:27" ht="25.5" x14ac:dyDescent="0.25">
      <c r="A26" s="262"/>
      <c r="B26" s="260"/>
      <c r="C26" s="260"/>
      <c r="D26" s="276"/>
      <c r="E26" s="276"/>
      <c r="F26" s="28" t="s">
        <v>3</v>
      </c>
      <c r="G26" s="1">
        <v>45</v>
      </c>
      <c r="H26" s="1">
        <v>38</v>
      </c>
      <c r="I26" s="1">
        <v>35</v>
      </c>
      <c r="J26" s="1">
        <v>35</v>
      </c>
      <c r="K26" s="1">
        <v>35</v>
      </c>
      <c r="L26" s="1">
        <v>33</v>
      </c>
      <c r="M26" s="1">
        <v>30</v>
      </c>
      <c r="N26" s="1">
        <v>42</v>
      </c>
      <c r="O26" s="1">
        <v>0</v>
      </c>
      <c r="P26" s="1">
        <v>29</v>
      </c>
      <c r="Q26" s="1">
        <v>28</v>
      </c>
      <c r="R26" s="1">
        <v>29</v>
      </c>
      <c r="S26" s="1">
        <v>32</v>
      </c>
      <c r="T26" s="1">
        <v>35</v>
      </c>
      <c r="U26" s="1">
        <v>37</v>
      </c>
      <c r="V26" s="1">
        <v>41</v>
      </c>
      <c r="W26" s="1">
        <v>41</v>
      </c>
      <c r="X26" s="1">
        <v>31</v>
      </c>
      <c r="Y26" s="1">
        <v>24</v>
      </c>
      <c r="Z26" s="6">
        <f t="shared" si="0"/>
        <v>620</v>
      </c>
      <c r="AA26" s="256"/>
    </row>
    <row r="27" spans="1:27" x14ac:dyDescent="0.25">
      <c r="A27" s="262"/>
      <c r="B27" s="260" t="s">
        <v>10</v>
      </c>
      <c r="C27" s="286" t="s">
        <v>71</v>
      </c>
      <c r="D27" s="276" t="s">
        <v>2185</v>
      </c>
      <c r="E27" s="299" t="s">
        <v>642</v>
      </c>
      <c r="F27" s="28" t="s">
        <v>6</v>
      </c>
      <c r="G27" s="6">
        <v>12</v>
      </c>
      <c r="H27" s="6">
        <v>5</v>
      </c>
      <c r="I27" s="6">
        <v>0</v>
      </c>
      <c r="J27" s="6">
        <v>8</v>
      </c>
      <c r="K27" s="6">
        <v>4</v>
      </c>
      <c r="L27" s="6">
        <v>6</v>
      </c>
      <c r="M27" s="1">
        <v>3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6">
        <f t="shared" si="0"/>
        <v>38</v>
      </c>
      <c r="AA27" s="256"/>
    </row>
    <row r="28" spans="1:27" ht="26.25" thickBot="1" x14ac:dyDescent="0.3">
      <c r="A28" s="262"/>
      <c r="B28" s="260"/>
      <c r="C28" s="286"/>
      <c r="D28" s="276"/>
      <c r="E28" s="299"/>
      <c r="F28" s="28" t="s">
        <v>3</v>
      </c>
      <c r="G28" s="1">
        <v>12</v>
      </c>
      <c r="H28" s="1">
        <v>5</v>
      </c>
      <c r="I28" s="1">
        <v>0</v>
      </c>
      <c r="J28" s="1">
        <v>8</v>
      </c>
      <c r="K28" s="1">
        <v>4</v>
      </c>
      <c r="L28" s="1">
        <v>6</v>
      </c>
      <c r="M28" s="1">
        <v>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6">
        <f t="shared" si="0"/>
        <v>38</v>
      </c>
      <c r="AA28" s="256"/>
    </row>
    <row r="29" spans="1:27" x14ac:dyDescent="0.25">
      <c r="A29" s="261" t="s">
        <v>30</v>
      </c>
      <c r="B29" s="259" t="s">
        <v>8</v>
      </c>
      <c r="C29" s="259"/>
      <c r="D29" s="275" t="s">
        <v>644</v>
      </c>
      <c r="E29" s="275" t="s">
        <v>645</v>
      </c>
      <c r="F29" s="27" t="s">
        <v>6</v>
      </c>
      <c r="G29" s="4">
        <v>214</v>
      </c>
      <c r="H29" s="4">
        <v>189</v>
      </c>
      <c r="I29" s="4">
        <v>229</v>
      </c>
      <c r="J29" s="4">
        <v>221</v>
      </c>
      <c r="K29" s="4">
        <v>131</v>
      </c>
      <c r="L29" s="4">
        <v>83</v>
      </c>
      <c r="M29" s="4">
        <v>74</v>
      </c>
      <c r="N29" s="4">
        <v>75</v>
      </c>
      <c r="O29" s="4">
        <v>54</v>
      </c>
      <c r="P29" s="4">
        <v>3</v>
      </c>
      <c r="Q29" s="4">
        <v>24</v>
      </c>
      <c r="R29" s="4">
        <v>45</v>
      </c>
      <c r="S29" s="4">
        <v>86</v>
      </c>
      <c r="T29" s="4">
        <v>69</v>
      </c>
      <c r="U29" s="4">
        <v>59</v>
      </c>
      <c r="V29" s="4">
        <v>52</v>
      </c>
      <c r="W29" s="4">
        <v>59</v>
      </c>
      <c r="X29" s="4">
        <v>57</v>
      </c>
      <c r="Y29" s="4">
        <v>68</v>
      </c>
      <c r="Z29" s="7">
        <f t="shared" si="0"/>
        <v>1792</v>
      </c>
      <c r="AA29" s="255" t="s">
        <v>2342</v>
      </c>
    </row>
    <row r="30" spans="1:27" ht="25.5" x14ac:dyDescent="0.25">
      <c r="A30" s="262"/>
      <c r="B30" s="260"/>
      <c r="C30" s="260"/>
      <c r="D30" s="276"/>
      <c r="E30" s="276"/>
      <c r="F30" s="28" t="s">
        <v>3</v>
      </c>
      <c r="G30" s="1">
        <v>204</v>
      </c>
      <c r="H30" s="1">
        <v>180</v>
      </c>
      <c r="I30" s="1">
        <v>223</v>
      </c>
      <c r="J30" s="1">
        <v>219</v>
      </c>
      <c r="K30" s="1">
        <v>130</v>
      </c>
      <c r="L30" s="1">
        <v>83</v>
      </c>
      <c r="M30" s="1">
        <v>74</v>
      </c>
      <c r="N30" s="1">
        <v>75</v>
      </c>
      <c r="O30" s="1">
        <v>51</v>
      </c>
      <c r="P30" s="1">
        <v>3</v>
      </c>
      <c r="Q30" s="1">
        <v>24</v>
      </c>
      <c r="R30" s="1">
        <v>45</v>
      </c>
      <c r="S30" s="1">
        <v>86</v>
      </c>
      <c r="T30" s="1">
        <v>69</v>
      </c>
      <c r="U30" s="1">
        <v>59</v>
      </c>
      <c r="V30" s="1">
        <v>52</v>
      </c>
      <c r="W30" s="1">
        <v>59</v>
      </c>
      <c r="X30" s="1">
        <v>57</v>
      </c>
      <c r="Y30" s="1">
        <v>0</v>
      </c>
      <c r="Z30" s="6">
        <f t="shared" si="0"/>
        <v>1693</v>
      </c>
      <c r="AA30" s="256"/>
    </row>
    <row r="31" spans="1:27" x14ac:dyDescent="0.25">
      <c r="A31" s="262"/>
      <c r="B31" s="260" t="s">
        <v>10</v>
      </c>
      <c r="C31" s="286" t="s">
        <v>70</v>
      </c>
      <c r="D31" s="276" t="s">
        <v>646</v>
      </c>
      <c r="E31" s="299" t="s">
        <v>647</v>
      </c>
      <c r="F31" s="28" t="s">
        <v>6</v>
      </c>
      <c r="G31" s="6">
        <v>0</v>
      </c>
      <c r="H31" s="6">
        <v>0</v>
      </c>
      <c r="I31" s="6">
        <v>0</v>
      </c>
      <c r="J31" s="6">
        <v>0</v>
      </c>
      <c r="K31" s="6">
        <v>69</v>
      </c>
      <c r="L31" s="6">
        <v>101</v>
      </c>
      <c r="M31" s="1">
        <v>79</v>
      </c>
      <c r="N31" s="1">
        <v>59</v>
      </c>
      <c r="O31" s="1">
        <v>71</v>
      </c>
      <c r="P31" s="1">
        <v>0</v>
      </c>
      <c r="Q31" s="1">
        <v>87</v>
      </c>
      <c r="R31" s="1">
        <v>62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6">
        <f t="shared" si="0"/>
        <v>528</v>
      </c>
      <c r="AA31" s="256" t="s">
        <v>2342</v>
      </c>
    </row>
    <row r="32" spans="1:27" ht="26.25" thickBot="1" x14ac:dyDescent="0.3">
      <c r="A32" s="262"/>
      <c r="B32" s="260"/>
      <c r="C32" s="286"/>
      <c r="D32" s="276"/>
      <c r="E32" s="299"/>
      <c r="F32" s="28" t="s">
        <v>3</v>
      </c>
      <c r="G32" s="1">
        <v>0</v>
      </c>
      <c r="H32" s="1">
        <v>0</v>
      </c>
      <c r="I32" s="1">
        <v>0</v>
      </c>
      <c r="J32" s="1">
        <v>0</v>
      </c>
      <c r="K32" s="1">
        <v>69</v>
      </c>
      <c r="L32" s="1">
        <v>101</v>
      </c>
      <c r="M32" s="1">
        <v>77</v>
      </c>
      <c r="N32" s="1">
        <v>59</v>
      </c>
      <c r="O32" s="1">
        <v>71</v>
      </c>
      <c r="P32" s="1">
        <v>0</v>
      </c>
      <c r="Q32" s="1">
        <v>87</v>
      </c>
      <c r="R32" s="1">
        <v>62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6">
        <f t="shared" si="0"/>
        <v>526</v>
      </c>
      <c r="AA32" s="256"/>
    </row>
    <row r="33" spans="1:27" x14ac:dyDescent="0.25">
      <c r="A33" s="261" t="s">
        <v>31</v>
      </c>
      <c r="B33" s="259" t="s">
        <v>8</v>
      </c>
      <c r="C33" s="259"/>
      <c r="D33" s="275" t="s">
        <v>648</v>
      </c>
      <c r="E33" s="275" t="s">
        <v>649</v>
      </c>
      <c r="F33" s="27" t="s">
        <v>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7">
        <f t="shared" si="0"/>
        <v>0</v>
      </c>
      <c r="AA33" s="255"/>
    </row>
    <row r="34" spans="1:27" ht="25.5" x14ac:dyDescent="0.25">
      <c r="A34" s="262"/>
      <c r="B34" s="260"/>
      <c r="C34" s="260"/>
      <c r="D34" s="276"/>
      <c r="E34" s="276"/>
      <c r="F34" s="28" t="s">
        <v>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6">
        <f t="shared" si="0"/>
        <v>0</v>
      </c>
      <c r="AA34" s="256"/>
    </row>
    <row r="35" spans="1:27" x14ac:dyDescent="0.25">
      <c r="A35" s="262"/>
      <c r="B35" s="260" t="s">
        <v>10</v>
      </c>
      <c r="C35" s="286" t="s">
        <v>554</v>
      </c>
      <c r="D35" s="276" t="s">
        <v>650</v>
      </c>
      <c r="E35" s="299" t="s">
        <v>651</v>
      </c>
      <c r="F35" s="28" t="s">
        <v>6</v>
      </c>
      <c r="G35" s="6">
        <v>6</v>
      </c>
      <c r="H35" s="6">
        <v>3</v>
      </c>
      <c r="I35" s="6">
        <v>5</v>
      </c>
      <c r="J35" s="6">
        <v>5</v>
      </c>
      <c r="K35" s="6">
        <v>6</v>
      </c>
      <c r="L35" s="6">
        <v>5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30</v>
      </c>
      <c r="AA35" s="256"/>
    </row>
    <row r="36" spans="1:27" ht="25.5" x14ac:dyDescent="0.25">
      <c r="A36" s="262"/>
      <c r="B36" s="260"/>
      <c r="C36" s="286"/>
      <c r="D36" s="276"/>
      <c r="E36" s="299"/>
      <c r="F36" s="28" t="s">
        <v>3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6">
        <f t="shared" si="0"/>
        <v>0</v>
      </c>
      <c r="AA36" s="256"/>
    </row>
    <row r="37" spans="1:27" x14ac:dyDescent="0.25">
      <c r="A37" s="262"/>
      <c r="B37" s="260"/>
      <c r="C37" s="286" t="s">
        <v>555</v>
      </c>
      <c r="D37" s="276" t="s">
        <v>652</v>
      </c>
      <c r="E37" s="299" t="s">
        <v>653</v>
      </c>
      <c r="F37" s="28" t="s">
        <v>6</v>
      </c>
      <c r="G37" s="6">
        <v>28</v>
      </c>
      <c r="H37" s="6">
        <v>33</v>
      </c>
      <c r="I37" s="6">
        <v>28</v>
      </c>
      <c r="J37" s="6">
        <v>33</v>
      </c>
      <c r="K37" s="6">
        <v>11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6">
        <f t="shared" si="0"/>
        <v>133</v>
      </c>
      <c r="AA37" s="256"/>
    </row>
    <row r="38" spans="1:27" ht="25.5" x14ac:dyDescent="0.25">
      <c r="A38" s="262"/>
      <c r="B38" s="260"/>
      <c r="C38" s="286"/>
      <c r="D38" s="276"/>
      <c r="E38" s="299"/>
      <c r="F38" s="28" t="s">
        <v>3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6">
        <f t="shared" si="0"/>
        <v>0</v>
      </c>
      <c r="AA38" s="256"/>
    </row>
    <row r="39" spans="1:27" x14ac:dyDescent="0.25">
      <c r="A39" s="262"/>
      <c r="B39" s="260"/>
      <c r="C39" s="286" t="s">
        <v>556</v>
      </c>
      <c r="D39" s="276" t="s">
        <v>654</v>
      </c>
      <c r="E39" s="299" t="s">
        <v>655</v>
      </c>
      <c r="F39" s="28" t="s">
        <v>6</v>
      </c>
      <c r="G39" s="6">
        <v>35</v>
      </c>
      <c r="H39" s="6">
        <v>26</v>
      </c>
      <c r="I39" s="6">
        <v>26</v>
      </c>
      <c r="J39" s="6">
        <v>18</v>
      </c>
      <c r="K39" s="6">
        <v>58</v>
      </c>
      <c r="L39" s="6">
        <v>61</v>
      </c>
      <c r="M39" s="6">
        <v>0</v>
      </c>
      <c r="N39" s="6">
        <v>0</v>
      </c>
      <c r="O39" s="6">
        <v>0</v>
      </c>
      <c r="P39" s="6">
        <v>28</v>
      </c>
      <c r="Q39" s="6">
        <v>21</v>
      </c>
      <c r="R39" s="6">
        <v>24</v>
      </c>
      <c r="S39" s="6">
        <v>13</v>
      </c>
      <c r="T39" s="6">
        <v>7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6">
        <f t="shared" si="0"/>
        <v>317</v>
      </c>
      <c r="AA39" s="256"/>
    </row>
    <row r="40" spans="1:27" ht="26.25" thickBot="1" x14ac:dyDescent="0.3">
      <c r="A40" s="300"/>
      <c r="B40" s="302"/>
      <c r="C40" s="303"/>
      <c r="D40" s="280"/>
      <c r="E40" s="318"/>
      <c r="F40" s="26" t="s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8">
        <f t="shared" si="0"/>
        <v>0</v>
      </c>
      <c r="AA40" s="264"/>
    </row>
    <row r="41" spans="1:27" x14ac:dyDescent="0.25">
      <c r="A41" s="261" t="s">
        <v>32</v>
      </c>
      <c r="B41" s="259" t="s">
        <v>8</v>
      </c>
      <c r="C41" s="259"/>
      <c r="D41" s="275" t="s">
        <v>656</v>
      </c>
      <c r="E41" s="275" t="s">
        <v>657</v>
      </c>
      <c r="F41" s="27" t="s">
        <v>6</v>
      </c>
      <c r="G41" s="7">
        <v>37</v>
      </c>
      <c r="H41" s="7">
        <v>37</v>
      </c>
      <c r="I41" s="7">
        <v>37</v>
      </c>
      <c r="J41" s="7">
        <v>35</v>
      </c>
      <c r="K41" s="7">
        <v>29</v>
      </c>
      <c r="L41" s="7">
        <v>34</v>
      </c>
      <c r="M41" s="7">
        <v>28</v>
      </c>
      <c r="N41" s="7">
        <v>25</v>
      </c>
      <c r="O41" s="7">
        <v>26</v>
      </c>
      <c r="P41" s="4">
        <v>19</v>
      </c>
      <c r="Q41" s="4">
        <v>13</v>
      </c>
      <c r="R41" s="4">
        <v>9</v>
      </c>
      <c r="S41" s="4">
        <v>7</v>
      </c>
      <c r="T41" s="4">
        <v>9</v>
      </c>
      <c r="U41" s="4">
        <v>5</v>
      </c>
      <c r="V41" s="4">
        <v>15</v>
      </c>
      <c r="W41" s="4">
        <v>12</v>
      </c>
      <c r="X41" s="4">
        <v>8</v>
      </c>
      <c r="Y41" s="4">
        <v>15</v>
      </c>
      <c r="Z41" s="7">
        <f t="shared" si="0"/>
        <v>400</v>
      </c>
      <c r="AA41" s="255"/>
    </row>
    <row r="42" spans="1:27" ht="26.25" thickBot="1" x14ac:dyDescent="0.3">
      <c r="A42" s="262"/>
      <c r="B42" s="260"/>
      <c r="C42" s="260"/>
      <c r="D42" s="276"/>
      <c r="E42" s="276"/>
      <c r="F42" s="28" t="s">
        <v>3</v>
      </c>
      <c r="G42" s="9">
        <v>37</v>
      </c>
      <c r="H42" s="9">
        <v>37</v>
      </c>
      <c r="I42" s="9">
        <v>37</v>
      </c>
      <c r="J42" s="9">
        <v>35</v>
      </c>
      <c r="K42" s="9">
        <v>29</v>
      </c>
      <c r="L42" s="9">
        <v>34</v>
      </c>
      <c r="M42" s="9">
        <v>28</v>
      </c>
      <c r="N42" s="9">
        <v>25</v>
      </c>
      <c r="O42" s="9">
        <v>26</v>
      </c>
      <c r="P42" s="36">
        <v>19</v>
      </c>
      <c r="Q42" s="36">
        <v>13</v>
      </c>
      <c r="R42" s="36">
        <v>9</v>
      </c>
      <c r="S42" s="1">
        <v>7</v>
      </c>
      <c r="T42" s="1">
        <v>9</v>
      </c>
      <c r="U42" s="1">
        <v>5</v>
      </c>
      <c r="V42" s="1">
        <v>15</v>
      </c>
      <c r="W42" s="1">
        <v>12</v>
      </c>
      <c r="X42" s="1">
        <v>8</v>
      </c>
      <c r="Y42" s="1">
        <v>14</v>
      </c>
      <c r="Z42" s="6">
        <f t="shared" si="0"/>
        <v>399</v>
      </c>
      <c r="AA42" s="256"/>
    </row>
    <row r="43" spans="1:27" x14ac:dyDescent="0.25">
      <c r="A43" s="261" t="s">
        <v>33</v>
      </c>
      <c r="B43" s="259" t="s">
        <v>8</v>
      </c>
      <c r="C43" s="259"/>
      <c r="D43" s="275" t="s">
        <v>658</v>
      </c>
      <c r="E43" s="275" t="s">
        <v>659</v>
      </c>
      <c r="F43" s="27" t="s">
        <v>6</v>
      </c>
      <c r="G43" s="7">
        <v>18</v>
      </c>
      <c r="H43" s="7">
        <v>21</v>
      </c>
      <c r="I43" s="7">
        <v>19</v>
      </c>
      <c r="J43" s="7">
        <v>23</v>
      </c>
      <c r="K43" s="7">
        <v>18</v>
      </c>
      <c r="L43" s="7">
        <v>25</v>
      </c>
      <c r="M43" s="7">
        <v>13</v>
      </c>
      <c r="N43" s="7">
        <v>10</v>
      </c>
      <c r="O43" s="7">
        <v>10</v>
      </c>
      <c r="P43" s="4">
        <v>0</v>
      </c>
      <c r="Q43" s="4">
        <v>0</v>
      </c>
      <c r="R43" s="4">
        <v>10</v>
      </c>
      <c r="S43" s="4">
        <v>8</v>
      </c>
      <c r="T43" s="4">
        <v>8</v>
      </c>
      <c r="U43" s="4">
        <v>5</v>
      </c>
      <c r="V43" s="4">
        <v>12</v>
      </c>
      <c r="W43" s="4">
        <v>7</v>
      </c>
      <c r="X43" s="4">
        <v>6</v>
      </c>
      <c r="Y43" s="4">
        <v>4</v>
      </c>
      <c r="Z43" s="7">
        <f t="shared" si="0"/>
        <v>217</v>
      </c>
      <c r="AA43" s="255" t="s">
        <v>2342</v>
      </c>
    </row>
    <row r="44" spans="1:27" ht="26.25" thickBot="1" x14ac:dyDescent="0.3">
      <c r="A44" s="262"/>
      <c r="B44" s="260"/>
      <c r="C44" s="260"/>
      <c r="D44" s="276"/>
      <c r="E44" s="276"/>
      <c r="F44" s="28" t="s">
        <v>3</v>
      </c>
      <c r="G44" s="9">
        <v>0</v>
      </c>
      <c r="H44" s="9">
        <v>16</v>
      </c>
      <c r="I44" s="9">
        <v>15</v>
      </c>
      <c r="J44" s="9">
        <v>15</v>
      </c>
      <c r="K44" s="9">
        <v>16</v>
      </c>
      <c r="L44" s="9">
        <v>16</v>
      </c>
      <c r="M44" s="9">
        <v>13</v>
      </c>
      <c r="N44" s="9">
        <v>10</v>
      </c>
      <c r="O44" s="9">
        <v>10</v>
      </c>
      <c r="P44" s="36">
        <v>0</v>
      </c>
      <c r="Q44" s="36">
        <v>0</v>
      </c>
      <c r="R44" s="36">
        <v>0</v>
      </c>
      <c r="S44" s="1">
        <v>8</v>
      </c>
      <c r="T44" s="1">
        <v>8</v>
      </c>
      <c r="U44" s="1">
        <v>5</v>
      </c>
      <c r="V44" s="1">
        <v>12</v>
      </c>
      <c r="W44" s="1">
        <v>7</v>
      </c>
      <c r="X44" s="1">
        <v>6</v>
      </c>
      <c r="Y44" s="1">
        <v>4</v>
      </c>
      <c r="Z44" s="6">
        <f t="shared" si="0"/>
        <v>161</v>
      </c>
      <c r="AA44" s="256"/>
    </row>
    <row r="45" spans="1:27" x14ac:dyDescent="0.25">
      <c r="A45" s="261" t="s">
        <v>34</v>
      </c>
      <c r="B45" s="259" t="s">
        <v>8</v>
      </c>
      <c r="C45" s="259"/>
      <c r="D45" s="275" t="s">
        <v>660</v>
      </c>
      <c r="E45" s="275" t="s">
        <v>661</v>
      </c>
      <c r="F45" s="27" t="s">
        <v>6</v>
      </c>
      <c r="G45" s="7">
        <v>21</v>
      </c>
      <c r="H45" s="7">
        <v>26</v>
      </c>
      <c r="I45" s="7">
        <v>26</v>
      </c>
      <c r="J45" s="7">
        <v>23</v>
      </c>
      <c r="K45" s="7">
        <v>18</v>
      </c>
      <c r="L45" s="7">
        <v>27</v>
      </c>
      <c r="M45" s="7">
        <v>38</v>
      </c>
      <c r="N45" s="7">
        <v>26</v>
      </c>
      <c r="O45" s="7">
        <v>32</v>
      </c>
      <c r="P45" s="4">
        <v>22</v>
      </c>
      <c r="Q45" s="4">
        <v>14</v>
      </c>
      <c r="R45" s="4">
        <v>6</v>
      </c>
      <c r="S45" s="4">
        <v>11</v>
      </c>
      <c r="T45" s="4">
        <v>7</v>
      </c>
      <c r="U45" s="4">
        <v>7</v>
      </c>
      <c r="V45" s="4">
        <v>0</v>
      </c>
      <c r="W45" s="4">
        <v>0</v>
      </c>
      <c r="X45" s="4">
        <v>10</v>
      </c>
      <c r="Y45" s="4">
        <v>5</v>
      </c>
      <c r="Z45" s="7">
        <f t="shared" si="0"/>
        <v>319</v>
      </c>
      <c r="AA45" s="255" t="s">
        <v>1851</v>
      </c>
    </row>
    <row r="46" spans="1:27" ht="26.25" thickBot="1" x14ac:dyDescent="0.3">
      <c r="A46" s="262"/>
      <c r="B46" s="260"/>
      <c r="C46" s="260"/>
      <c r="D46" s="276"/>
      <c r="E46" s="276"/>
      <c r="F46" s="28" t="s">
        <v>3</v>
      </c>
      <c r="G46" s="9">
        <v>21</v>
      </c>
      <c r="H46" s="9">
        <v>26</v>
      </c>
      <c r="I46" s="9">
        <v>26</v>
      </c>
      <c r="J46" s="9">
        <v>23</v>
      </c>
      <c r="K46" s="9">
        <v>10</v>
      </c>
      <c r="L46" s="9">
        <v>27</v>
      </c>
      <c r="M46" s="9">
        <v>38</v>
      </c>
      <c r="N46" s="9">
        <v>26</v>
      </c>
      <c r="O46" s="9">
        <v>30</v>
      </c>
      <c r="P46" s="36">
        <v>22</v>
      </c>
      <c r="Q46" s="36">
        <v>14</v>
      </c>
      <c r="R46" s="36">
        <v>6</v>
      </c>
      <c r="S46" s="1">
        <v>11</v>
      </c>
      <c r="T46" s="1">
        <v>7</v>
      </c>
      <c r="U46" s="1">
        <v>7</v>
      </c>
      <c r="V46" s="1">
        <v>0</v>
      </c>
      <c r="W46" s="1">
        <v>0</v>
      </c>
      <c r="X46" s="1">
        <v>10</v>
      </c>
      <c r="Y46" s="1">
        <v>5</v>
      </c>
      <c r="Z46" s="6">
        <f t="shared" si="0"/>
        <v>309</v>
      </c>
      <c r="AA46" s="256"/>
    </row>
    <row r="47" spans="1:27" x14ac:dyDescent="0.25">
      <c r="A47" s="401" t="s">
        <v>13</v>
      </c>
      <c r="B47" s="402"/>
      <c r="C47" s="402"/>
      <c r="D47" s="402"/>
      <c r="E47" s="402"/>
      <c r="F47" s="132" t="s">
        <v>6</v>
      </c>
      <c r="G47" s="138">
        <f>G45+G43+G41+G39+G37+G35+G33+G31+G29+G27+G25+G23+G21+G19+G17+G15+G13+G11+G9+G7</f>
        <v>877</v>
      </c>
      <c r="H47" s="138">
        <f t="shared" ref="H47:Z47" si="1">H45+H43+H41+H39+H37+H35+H33+H31+H29+H27+H25+H23+H21+H19+H17+H15+H13+H11+H9+H7</f>
        <v>881</v>
      </c>
      <c r="I47" s="138">
        <f t="shared" si="1"/>
        <v>927</v>
      </c>
      <c r="J47" s="138">
        <f t="shared" si="1"/>
        <v>883</v>
      </c>
      <c r="K47" s="138">
        <f t="shared" si="1"/>
        <v>781</v>
      </c>
      <c r="L47" s="138">
        <f t="shared" si="1"/>
        <v>698</v>
      </c>
      <c r="M47" s="138">
        <f t="shared" si="1"/>
        <v>612</v>
      </c>
      <c r="N47" s="138">
        <f t="shared" si="1"/>
        <v>561</v>
      </c>
      <c r="O47" s="138">
        <f t="shared" si="1"/>
        <v>540</v>
      </c>
      <c r="P47" s="138">
        <f t="shared" si="1"/>
        <v>404</v>
      </c>
      <c r="Q47" s="138">
        <f t="shared" si="1"/>
        <v>463</v>
      </c>
      <c r="R47" s="138">
        <f t="shared" si="1"/>
        <v>382</v>
      </c>
      <c r="S47" s="138">
        <f t="shared" si="1"/>
        <v>337</v>
      </c>
      <c r="T47" s="138">
        <f t="shared" si="1"/>
        <v>312</v>
      </c>
      <c r="U47" s="138">
        <f t="shared" si="1"/>
        <v>284</v>
      </c>
      <c r="V47" s="138">
        <f t="shared" si="1"/>
        <v>298</v>
      </c>
      <c r="W47" s="138">
        <f t="shared" si="1"/>
        <v>292</v>
      </c>
      <c r="X47" s="138">
        <f t="shared" si="1"/>
        <v>295</v>
      </c>
      <c r="Y47" s="138">
        <f t="shared" si="1"/>
        <v>297</v>
      </c>
      <c r="Z47" s="138">
        <f t="shared" si="1"/>
        <v>10124</v>
      </c>
      <c r="AA47" s="196"/>
    </row>
    <row r="48" spans="1:27" ht="26.25" thickBot="1" x14ac:dyDescent="0.3">
      <c r="A48" s="403"/>
      <c r="B48" s="404"/>
      <c r="C48" s="404"/>
      <c r="D48" s="404"/>
      <c r="E48" s="404"/>
      <c r="F48" s="131" t="s">
        <v>3</v>
      </c>
      <c r="G48" s="34">
        <f>G46+G44+G42+G40+G38+G36+G34+G32+G30+G28+G26+G24+G22+G20+G18+G16+G14+G12+G10+G8</f>
        <v>751</v>
      </c>
      <c r="H48" s="34">
        <f t="shared" ref="H48:Z48" si="2">H46+H44+H42+H40+H38+H36+H34+H32+H30+H28+H26+H24+H22+H20+H18+H16+H14+H12+H10+H8</f>
        <v>781</v>
      </c>
      <c r="I48" s="34">
        <f t="shared" si="2"/>
        <v>823</v>
      </c>
      <c r="J48" s="34">
        <f t="shared" si="2"/>
        <v>787</v>
      </c>
      <c r="K48" s="34">
        <f t="shared" si="2"/>
        <v>672</v>
      </c>
      <c r="L48" s="34">
        <f t="shared" si="2"/>
        <v>600</v>
      </c>
      <c r="M48" s="34">
        <f t="shared" si="2"/>
        <v>610</v>
      </c>
      <c r="N48" s="34">
        <f t="shared" si="2"/>
        <v>536</v>
      </c>
      <c r="O48" s="34">
        <f t="shared" si="2"/>
        <v>514</v>
      </c>
      <c r="P48" s="34">
        <f t="shared" si="2"/>
        <v>364</v>
      </c>
      <c r="Q48" s="34">
        <f t="shared" si="2"/>
        <v>423</v>
      </c>
      <c r="R48" s="34">
        <f t="shared" si="2"/>
        <v>338</v>
      </c>
      <c r="S48" s="34">
        <f t="shared" si="2"/>
        <v>311</v>
      </c>
      <c r="T48" s="34">
        <f t="shared" si="2"/>
        <v>301</v>
      </c>
      <c r="U48" s="34">
        <f t="shared" si="2"/>
        <v>274</v>
      </c>
      <c r="V48" s="34">
        <f t="shared" si="2"/>
        <v>291</v>
      </c>
      <c r="W48" s="34">
        <f t="shared" si="2"/>
        <v>288</v>
      </c>
      <c r="X48" s="34">
        <f t="shared" si="2"/>
        <v>285</v>
      </c>
      <c r="Y48" s="34">
        <f t="shared" si="2"/>
        <v>220</v>
      </c>
      <c r="Z48" s="34">
        <f t="shared" si="2"/>
        <v>9169</v>
      </c>
      <c r="AA48" s="197"/>
    </row>
  </sheetData>
  <mergeCells count="105">
    <mergeCell ref="A47:E48"/>
    <mergeCell ref="AA25:AA26"/>
    <mergeCell ref="A43:A44"/>
    <mergeCell ref="B43:C44"/>
    <mergeCell ref="D43:D44"/>
    <mergeCell ref="E43:E44"/>
    <mergeCell ref="AA43:AA44"/>
    <mergeCell ref="A45:A46"/>
    <mergeCell ref="B45:C46"/>
    <mergeCell ref="D45:D46"/>
    <mergeCell ref="E45:E46"/>
    <mergeCell ref="AA45:AA46"/>
    <mergeCell ref="C39:C40"/>
    <mergeCell ref="D39:D40"/>
    <mergeCell ref="E39:E40"/>
    <mergeCell ref="AA39:AA40"/>
    <mergeCell ref="A41:A42"/>
    <mergeCell ref="B41:C42"/>
    <mergeCell ref="D41:D42"/>
    <mergeCell ref="E41:E42"/>
    <mergeCell ref="AA41:AA42"/>
    <mergeCell ref="C35:C36"/>
    <mergeCell ref="D35:D36"/>
    <mergeCell ref="E35:E36"/>
    <mergeCell ref="AA35:AA36"/>
    <mergeCell ref="C37:C38"/>
    <mergeCell ref="D37:D38"/>
    <mergeCell ref="E37:E38"/>
    <mergeCell ref="AA37:AA38"/>
    <mergeCell ref="A33:A40"/>
    <mergeCell ref="B33:C34"/>
    <mergeCell ref="D33:D34"/>
    <mergeCell ref="E33:E34"/>
    <mergeCell ref="AA33:AA34"/>
    <mergeCell ref="B35:B40"/>
    <mergeCell ref="C31:C32"/>
    <mergeCell ref="D31:D32"/>
    <mergeCell ref="E31:E32"/>
    <mergeCell ref="AA31:AA32"/>
    <mergeCell ref="A29:A32"/>
    <mergeCell ref="B29:C30"/>
    <mergeCell ref="D29:D30"/>
    <mergeCell ref="E29:E30"/>
    <mergeCell ref="AA29:AA30"/>
    <mergeCell ref="B31:B32"/>
    <mergeCell ref="E27:E28"/>
    <mergeCell ref="AA27:AA28"/>
    <mergeCell ref="D27:D28"/>
    <mergeCell ref="A25:A28"/>
    <mergeCell ref="B25:C26"/>
    <mergeCell ref="D25:D26"/>
    <mergeCell ref="E25:E26"/>
    <mergeCell ref="B27:B28"/>
    <mergeCell ref="C27:C28"/>
    <mergeCell ref="B23:B24"/>
    <mergeCell ref="C23:C24"/>
    <mergeCell ref="D23:D24"/>
    <mergeCell ref="E23:E24"/>
    <mergeCell ref="AA23:AA24"/>
    <mergeCell ref="A19:A20"/>
    <mergeCell ref="B19:C20"/>
    <mergeCell ref="D19:D20"/>
    <mergeCell ref="E19:E20"/>
    <mergeCell ref="AA19:AA20"/>
    <mergeCell ref="A21:A24"/>
    <mergeCell ref="B21:C22"/>
    <mergeCell ref="D21:D22"/>
    <mergeCell ref="E21:E22"/>
    <mergeCell ref="AA21:AA22"/>
    <mergeCell ref="A15:A16"/>
    <mergeCell ref="B15:C16"/>
    <mergeCell ref="D15:D16"/>
    <mergeCell ref="E15:E16"/>
    <mergeCell ref="AA15:AA16"/>
    <mergeCell ref="A17:A18"/>
    <mergeCell ref="B17:C18"/>
    <mergeCell ref="D17:D18"/>
    <mergeCell ref="E17:E18"/>
    <mergeCell ref="AA17:AA18"/>
    <mergeCell ref="A9:A12"/>
    <mergeCell ref="B9:C10"/>
    <mergeCell ref="D9:D10"/>
    <mergeCell ref="E9:E10"/>
    <mergeCell ref="AA9:AA10"/>
    <mergeCell ref="A13:A14"/>
    <mergeCell ref="B13:C14"/>
    <mergeCell ref="D13:D14"/>
    <mergeCell ref="E13:E14"/>
    <mergeCell ref="AA13:AA14"/>
    <mergeCell ref="B11:B12"/>
    <mergeCell ref="C11:C12"/>
    <mergeCell ref="D11:D12"/>
    <mergeCell ref="E11:E12"/>
    <mergeCell ref="AA11:AA12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</mergeCells>
  <pageMargins left="0.7" right="0.7" top="0.75" bottom="0.75" header="0.3" footer="0.3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A2" zoomScale="75" zoomScaleNormal="75" zoomScaleSheetLayoutView="80" workbookViewId="0">
      <pane xSplit="6" ySplit="5" topLeftCell="AA7" activePane="bottomRight" state="frozen"/>
      <selection activeCell="A2" sqref="A2"/>
      <selection pane="topRight" activeCell="G2" sqref="G2"/>
      <selection pane="bottomLeft" activeCell="A7" sqref="A7"/>
      <selection pane="bottomRight" activeCell="F26" sqref="F26"/>
    </sheetView>
  </sheetViews>
  <sheetFormatPr defaultRowHeight="12.75" x14ac:dyDescent="0.25"/>
  <cols>
    <col min="1" max="1" width="5.140625" style="115" customWidth="1"/>
    <col min="2" max="2" width="31.28515625" style="116" customWidth="1"/>
    <col min="3" max="3" width="5.5703125" style="117" customWidth="1"/>
    <col min="4" max="4" width="46" style="115" customWidth="1"/>
    <col min="5" max="5" width="15.42578125" style="115" customWidth="1"/>
    <col min="6" max="6" width="31.140625" style="116" customWidth="1"/>
    <col min="7" max="25" width="4.7109375" style="18" customWidth="1"/>
    <col min="26" max="26" width="5.4257812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1879</v>
      </c>
      <c r="B3" s="278"/>
      <c r="C3" s="278"/>
      <c r="D3" s="278"/>
      <c r="E3" s="278"/>
      <c r="F3" s="25" t="s">
        <v>2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2252</v>
      </c>
      <c r="E7" s="275" t="s">
        <v>662</v>
      </c>
      <c r="F7" s="27" t="s">
        <v>6</v>
      </c>
      <c r="G7" s="4">
        <v>187</v>
      </c>
      <c r="H7" s="4">
        <v>180</v>
      </c>
      <c r="I7" s="4">
        <v>175</v>
      </c>
      <c r="J7" s="4">
        <v>149</v>
      </c>
      <c r="K7" s="4">
        <v>171</v>
      </c>
      <c r="L7" s="4">
        <v>116</v>
      </c>
      <c r="M7" s="4">
        <v>263</v>
      </c>
      <c r="N7" s="4">
        <v>92</v>
      </c>
      <c r="O7" s="4">
        <v>60</v>
      </c>
      <c r="P7" s="4">
        <v>0</v>
      </c>
      <c r="Q7" s="4">
        <v>56</v>
      </c>
      <c r="R7" s="4">
        <v>61</v>
      </c>
      <c r="S7" s="4">
        <v>64</v>
      </c>
      <c r="T7" s="4">
        <v>38</v>
      </c>
      <c r="U7" s="4">
        <v>46</v>
      </c>
      <c r="V7" s="4">
        <v>44</v>
      </c>
      <c r="W7" s="4">
        <v>24</v>
      </c>
      <c r="X7" s="4">
        <v>61</v>
      </c>
      <c r="Y7" s="4">
        <v>53</v>
      </c>
      <c r="Z7" s="4">
        <v>1840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1">
        <v>187</v>
      </c>
      <c r="H8" s="1">
        <v>180</v>
      </c>
      <c r="I8" s="1">
        <v>175</v>
      </c>
      <c r="J8" s="1">
        <v>149</v>
      </c>
      <c r="K8" s="1">
        <v>171</v>
      </c>
      <c r="L8" s="1">
        <v>116</v>
      </c>
      <c r="M8" s="1">
        <v>263</v>
      </c>
      <c r="N8" s="1">
        <v>92</v>
      </c>
      <c r="O8" s="1">
        <v>60</v>
      </c>
      <c r="P8" s="1">
        <v>0</v>
      </c>
      <c r="Q8" s="1">
        <v>56</v>
      </c>
      <c r="R8" s="1">
        <v>61</v>
      </c>
      <c r="S8" s="1">
        <v>64</v>
      </c>
      <c r="T8" s="1">
        <v>38</v>
      </c>
      <c r="U8" s="1">
        <v>46</v>
      </c>
      <c r="V8" s="1">
        <v>44</v>
      </c>
      <c r="W8" s="1">
        <v>24</v>
      </c>
      <c r="X8" s="1">
        <v>61</v>
      </c>
      <c r="Y8" s="1">
        <v>53</v>
      </c>
      <c r="Z8" s="1">
        <v>1840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2186</v>
      </c>
      <c r="E9" s="276" t="s">
        <v>663</v>
      </c>
      <c r="F9" s="28" t="s">
        <v>6</v>
      </c>
      <c r="G9" s="1">
        <v>67</v>
      </c>
      <c r="H9" s="1">
        <v>42</v>
      </c>
      <c r="I9" s="1">
        <v>90</v>
      </c>
      <c r="J9" s="1">
        <v>89</v>
      </c>
      <c r="K9" s="1">
        <v>75</v>
      </c>
      <c r="L9" s="1">
        <v>75</v>
      </c>
      <c r="M9" s="1">
        <v>0</v>
      </c>
      <c r="N9" s="1">
        <v>55</v>
      </c>
      <c r="O9" s="1">
        <v>57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550</v>
      </c>
      <c r="AA9" s="256"/>
    </row>
    <row r="10" spans="1:27" ht="26.25" thickBot="1" x14ac:dyDescent="0.3">
      <c r="A10" s="279"/>
      <c r="B10" s="302"/>
      <c r="C10" s="317"/>
      <c r="D10" s="280"/>
      <c r="E10" s="280"/>
      <c r="F10" s="26" t="s">
        <v>3</v>
      </c>
      <c r="G10" s="3">
        <v>67</v>
      </c>
      <c r="H10" s="3">
        <v>42</v>
      </c>
      <c r="I10" s="3">
        <v>90</v>
      </c>
      <c r="J10" s="3">
        <v>89</v>
      </c>
      <c r="K10" s="3">
        <v>75</v>
      </c>
      <c r="L10" s="3">
        <v>75</v>
      </c>
      <c r="M10" s="3">
        <v>0</v>
      </c>
      <c r="N10" s="3">
        <v>55</v>
      </c>
      <c r="O10" s="3">
        <v>57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550</v>
      </c>
      <c r="AA10" s="264"/>
    </row>
    <row r="11" spans="1:27" x14ac:dyDescent="0.25">
      <c r="A11" s="261" t="s">
        <v>12</v>
      </c>
      <c r="B11" s="259" t="s">
        <v>8</v>
      </c>
      <c r="C11" s="259"/>
      <c r="D11" s="275" t="s">
        <v>664</v>
      </c>
      <c r="E11" s="321" t="s">
        <v>665</v>
      </c>
      <c r="F11" s="27" t="s">
        <v>6</v>
      </c>
      <c r="G11" s="4">
        <v>150</v>
      </c>
      <c r="H11" s="4">
        <v>145</v>
      </c>
      <c r="I11" s="4">
        <v>147</v>
      </c>
      <c r="J11" s="4">
        <v>127</v>
      </c>
      <c r="K11" s="4">
        <v>135</v>
      </c>
      <c r="L11" s="4">
        <v>168</v>
      </c>
      <c r="M11" s="4">
        <v>135</v>
      </c>
      <c r="N11" s="4">
        <v>209</v>
      </c>
      <c r="O11" s="4">
        <v>143</v>
      </c>
      <c r="P11" s="4">
        <v>0</v>
      </c>
      <c r="Q11" s="4">
        <v>145</v>
      </c>
      <c r="R11" s="4">
        <v>90</v>
      </c>
      <c r="S11" s="4">
        <v>121</v>
      </c>
      <c r="T11" s="4">
        <v>129</v>
      </c>
      <c r="U11" s="4">
        <v>120</v>
      </c>
      <c r="V11" s="4">
        <v>123</v>
      </c>
      <c r="W11" s="4">
        <v>126</v>
      </c>
      <c r="X11" s="4">
        <v>108</v>
      </c>
      <c r="Y11" s="4">
        <v>122</v>
      </c>
      <c r="Z11" s="4">
        <v>2443</v>
      </c>
      <c r="AA11" s="294"/>
    </row>
    <row r="12" spans="1:27" ht="26.25" thickBot="1" x14ac:dyDescent="0.3">
      <c r="A12" s="300"/>
      <c r="B12" s="302"/>
      <c r="C12" s="302"/>
      <c r="D12" s="280"/>
      <c r="E12" s="318"/>
      <c r="F12" s="26" t="s">
        <v>3</v>
      </c>
      <c r="G12" s="3">
        <v>150</v>
      </c>
      <c r="H12" s="3">
        <v>145</v>
      </c>
      <c r="I12" s="3">
        <v>147</v>
      </c>
      <c r="J12" s="3">
        <v>127</v>
      </c>
      <c r="K12" s="3">
        <v>135</v>
      </c>
      <c r="L12" s="3">
        <v>168</v>
      </c>
      <c r="M12" s="3">
        <v>135</v>
      </c>
      <c r="N12" s="3">
        <v>209</v>
      </c>
      <c r="O12" s="3">
        <v>143</v>
      </c>
      <c r="P12" s="3">
        <v>0</v>
      </c>
      <c r="Q12" s="3">
        <v>145</v>
      </c>
      <c r="R12" s="3">
        <v>90</v>
      </c>
      <c r="S12" s="3">
        <v>121</v>
      </c>
      <c r="T12" s="3">
        <v>129</v>
      </c>
      <c r="U12" s="3">
        <v>120</v>
      </c>
      <c r="V12" s="3">
        <v>123</v>
      </c>
      <c r="W12" s="3">
        <v>126</v>
      </c>
      <c r="X12" s="3">
        <v>108</v>
      </c>
      <c r="Y12" s="3">
        <v>122</v>
      </c>
      <c r="Z12" s="3">
        <v>2443</v>
      </c>
      <c r="AA12" s="295"/>
    </row>
    <row r="13" spans="1:27" x14ac:dyDescent="0.25">
      <c r="A13" s="343" t="s">
        <v>22</v>
      </c>
      <c r="B13" s="259" t="s">
        <v>8</v>
      </c>
      <c r="C13" s="408"/>
      <c r="D13" s="275" t="s">
        <v>666</v>
      </c>
      <c r="E13" s="321" t="s">
        <v>667</v>
      </c>
      <c r="F13" s="27" t="s">
        <v>6</v>
      </c>
      <c r="G13" s="36">
        <v>131</v>
      </c>
      <c r="H13" s="36">
        <v>108</v>
      </c>
      <c r="I13" s="36">
        <v>109</v>
      </c>
      <c r="J13" s="36">
        <v>102</v>
      </c>
      <c r="K13" s="9">
        <v>64</v>
      </c>
      <c r="L13" s="9">
        <v>72</v>
      </c>
      <c r="M13" s="9">
        <v>0</v>
      </c>
      <c r="N13" s="9">
        <v>0</v>
      </c>
      <c r="O13" s="6">
        <v>49</v>
      </c>
      <c r="P13" s="6">
        <v>225</v>
      </c>
      <c r="Q13" s="6">
        <v>71</v>
      </c>
      <c r="R13" s="6">
        <v>46</v>
      </c>
      <c r="S13" s="40">
        <v>45</v>
      </c>
      <c r="T13" s="40">
        <v>57</v>
      </c>
      <c r="U13" s="40">
        <v>43</v>
      </c>
      <c r="V13" s="40">
        <v>50</v>
      </c>
      <c r="W13" s="40">
        <v>39</v>
      </c>
      <c r="X13" s="40">
        <v>49</v>
      </c>
      <c r="Y13" s="40">
        <v>50</v>
      </c>
      <c r="Z13" s="40">
        <v>1310</v>
      </c>
      <c r="AA13" s="273"/>
    </row>
    <row r="14" spans="1:27" ht="26.25" thickBot="1" x14ac:dyDescent="0.3">
      <c r="A14" s="344"/>
      <c r="B14" s="409"/>
      <c r="C14" s="409"/>
      <c r="D14" s="276"/>
      <c r="E14" s="299"/>
      <c r="F14" s="28" t="s">
        <v>3</v>
      </c>
      <c r="G14" s="36">
        <v>131</v>
      </c>
      <c r="H14" s="36">
        <v>108</v>
      </c>
      <c r="I14" s="36">
        <v>109</v>
      </c>
      <c r="J14" s="36">
        <v>102</v>
      </c>
      <c r="K14" s="9">
        <v>64</v>
      </c>
      <c r="L14" s="9">
        <v>72</v>
      </c>
      <c r="M14" s="9">
        <v>0</v>
      </c>
      <c r="N14" s="9">
        <v>0</v>
      </c>
      <c r="O14" s="24">
        <v>49</v>
      </c>
      <c r="P14" s="24">
        <v>225</v>
      </c>
      <c r="Q14" s="24">
        <v>71</v>
      </c>
      <c r="R14" s="24">
        <v>46</v>
      </c>
      <c r="S14" s="36">
        <v>45</v>
      </c>
      <c r="T14" s="36">
        <v>57</v>
      </c>
      <c r="U14" s="36">
        <v>43</v>
      </c>
      <c r="V14" s="36">
        <v>50</v>
      </c>
      <c r="W14" s="36">
        <v>39</v>
      </c>
      <c r="X14" s="36">
        <v>49</v>
      </c>
      <c r="Y14" s="36">
        <v>50</v>
      </c>
      <c r="Z14" s="36">
        <v>1310</v>
      </c>
      <c r="AA14" s="308"/>
    </row>
    <row r="15" spans="1:27" x14ac:dyDescent="0.25">
      <c r="A15" s="322" t="s">
        <v>13</v>
      </c>
      <c r="B15" s="323"/>
      <c r="C15" s="323"/>
      <c r="D15" s="323"/>
      <c r="E15" s="323"/>
      <c r="F15" s="165" t="s">
        <v>6</v>
      </c>
      <c r="G15" s="7">
        <f>G13+G11+G9+G7</f>
        <v>535</v>
      </c>
      <c r="H15" s="7">
        <f t="shared" ref="H15:Z15" si="0">H13+H11+H9+H7</f>
        <v>475</v>
      </c>
      <c r="I15" s="7">
        <f t="shared" si="0"/>
        <v>521</v>
      </c>
      <c r="J15" s="7">
        <f t="shared" si="0"/>
        <v>467</v>
      </c>
      <c r="K15" s="7">
        <f t="shared" si="0"/>
        <v>445</v>
      </c>
      <c r="L15" s="7">
        <f t="shared" si="0"/>
        <v>431</v>
      </c>
      <c r="M15" s="7">
        <f t="shared" si="0"/>
        <v>398</v>
      </c>
      <c r="N15" s="7">
        <f t="shared" si="0"/>
        <v>356</v>
      </c>
      <c r="O15" s="7">
        <f t="shared" si="0"/>
        <v>309</v>
      </c>
      <c r="P15" s="7">
        <f t="shared" si="0"/>
        <v>225</v>
      </c>
      <c r="Q15" s="7">
        <f t="shared" si="0"/>
        <v>272</v>
      </c>
      <c r="R15" s="7">
        <f t="shared" si="0"/>
        <v>197</v>
      </c>
      <c r="S15" s="7">
        <f t="shared" si="0"/>
        <v>230</v>
      </c>
      <c r="T15" s="7">
        <f t="shared" si="0"/>
        <v>224</v>
      </c>
      <c r="U15" s="7">
        <f t="shared" si="0"/>
        <v>209</v>
      </c>
      <c r="V15" s="7">
        <f t="shared" si="0"/>
        <v>217</v>
      </c>
      <c r="W15" s="7">
        <f t="shared" si="0"/>
        <v>189</v>
      </c>
      <c r="X15" s="7">
        <f t="shared" si="0"/>
        <v>218</v>
      </c>
      <c r="Y15" s="7">
        <f t="shared" si="0"/>
        <v>225</v>
      </c>
      <c r="Z15" s="7">
        <f t="shared" si="0"/>
        <v>6143</v>
      </c>
      <c r="AA15" s="170"/>
    </row>
    <row r="16" spans="1:27" ht="26.25" thickBot="1" x14ac:dyDescent="0.3">
      <c r="A16" s="324"/>
      <c r="B16" s="325"/>
      <c r="C16" s="325"/>
      <c r="D16" s="325"/>
      <c r="E16" s="325"/>
      <c r="F16" s="173" t="s">
        <v>3</v>
      </c>
      <c r="G16" s="8">
        <f>G14+G12+G10+G8</f>
        <v>535</v>
      </c>
      <c r="H16" s="8">
        <f t="shared" ref="H16:Z16" si="1">H14+H12+H10+H8</f>
        <v>475</v>
      </c>
      <c r="I16" s="8">
        <f t="shared" si="1"/>
        <v>521</v>
      </c>
      <c r="J16" s="8">
        <f t="shared" si="1"/>
        <v>467</v>
      </c>
      <c r="K16" s="8">
        <f t="shared" si="1"/>
        <v>445</v>
      </c>
      <c r="L16" s="8">
        <f t="shared" si="1"/>
        <v>431</v>
      </c>
      <c r="M16" s="8">
        <f t="shared" si="1"/>
        <v>398</v>
      </c>
      <c r="N16" s="8">
        <f t="shared" si="1"/>
        <v>356</v>
      </c>
      <c r="O16" s="8">
        <f t="shared" si="1"/>
        <v>309</v>
      </c>
      <c r="P16" s="8">
        <f t="shared" si="1"/>
        <v>225</v>
      </c>
      <c r="Q16" s="8">
        <f t="shared" si="1"/>
        <v>272</v>
      </c>
      <c r="R16" s="8">
        <f t="shared" si="1"/>
        <v>197</v>
      </c>
      <c r="S16" s="8">
        <f t="shared" si="1"/>
        <v>230</v>
      </c>
      <c r="T16" s="8">
        <f t="shared" si="1"/>
        <v>224</v>
      </c>
      <c r="U16" s="8">
        <f t="shared" si="1"/>
        <v>209</v>
      </c>
      <c r="V16" s="8">
        <f t="shared" si="1"/>
        <v>217</v>
      </c>
      <c r="W16" s="8">
        <f t="shared" si="1"/>
        <v>189</v>
      </c>
      <c r="X16" s="8">
        <f t="shared" si="1"/>
        <v>218</v>
      </c>
      <c r="Y16" s="8">
        <f t="shared" si="1"/>
        <v>225</v>
      </c>
      <c r="Z16" s="8">
        <f t="shared" si="1"/>
        <v>6143</v>
      </c>
      <c r="AA16" s="171"/>
    </row>
  </sheetData>
  <mergeCells count="27">
    <mergeCell ref="AA13:AA14"/>
    <mergeCell ref="A15:E16"/>
    <mergeCell ref="A13:A14"/>
    <mergeCell ref="B13:C14"/>
    <mergeCell ref="D13:D14"/>
    <mergeCell ref="E13:E14"/>
    <mergeCell ref="E11:E12"/>
    <mergeCell ref="AA11:AA12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  <mergeCell ref="A11:A12"/>
    <mergeCell ref="B11:C12"/>
    <mergeCell ref="D11:D12"/>
    <mergeCell ref="B6:C6"/>
    <mergeCell ref="A1:AA1"/>
    <mergeCell ref="A2:E2"/>
    <mergeCell ref="A3:E4"/>
    <mergeCell ref="AA3:AA4"/>
    <mergeCell ref="A5:AA5"/>
  </mergeCells>
  <pageMargins left="0.7" right="0.7" top="0.75" bottom="0.75" header="0.3" footer="0.3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opLeftCell="A2" zoomScale="75" zoomScaleNormal="75" zoomScaleSheetLayoutView="100" workbookViewId="0">
      <pane xSplit="6" ySplit="5" topLeftCell="G52" activePane="bottomRight" state="frozen"/>
      <selection activeCell="A2" sqref="A2"/>
      <selection pane="topRight" activeCell="G2" sqref="G2"/>
      <selection pane="bottomLeft" activeCell="A7" sqref="A7"/>
      <selection pane="bottomRight" activeCell="A61" sqref="A61:A62"/>
    </sheetView>
  </sheetViews>
  <sheetFormatPr defaultRowHeight="12.75" x14ac:dyDescent="0.25"/>
  <cols>
    <col min="1" max="1" width="9.140625" style="115"/>
    <col min="2" max="2" width="38" style="116" customWidth="1"/>
    <col min="3" max="3" width="9.28515625" style="117" customWidth="1"/>
    <col min="4" max="4" width="58.85546875" style="115" customWidth="1"/>
    <col min="5" max="5" width="15.42578125" style="115" customWidth="1"/>
    <col min="6" max="6" width="31.140625" style="116" customWidth="1"/>
    <col min="7" max="7" width="6.42578125" style="18" customWidth="1"/>
    <col min="8" max="8" width="6" style="18" customWidth="1"/>
    <col min="9" max="9" width="6.5703125" style="18" customWidth="1"/>
    <col min="10" max="10" width="6.140625" style="18" customWidth="1"/>
    <col min="11" max="11" width="6.5703125" style="18" customWidth="1"/>
    <col min="12" max="12" width="6.8554687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6.7109375" style="18" customWidth="1"/>
    <col min="17" max="17" width="6.42578125" style="18" customWidth="1"/>
    <col min="18" max="18" width="6.140625" style="18" customWidth="1"/>
    <col min="19" max="19" width="6.5703125" style="18" customWidth="1"/>
    <col min="20" max="20" width="6.7109375" style="18" customWidth="1"/>
    <col min="21" max="21" width="6.28515625" style="18" customWidth="1"/>
    <col min="22" max="22" width="7.140625" style="18" customWidth="1"/>
    <col min="23" max="24" width="6.28515625" style="18" customWidth="1"/>
    <col min="25" max="25" width="6.5703125" style="18" customWidth="1"/>
    <col min="26" max="26" width="9" style="18" customWidth="1"/>
    <col min="27" max="27" width="23.855468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.75" customHeight="1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1880</v>
      </c>
      <c r="B3" s="278"/>
      <c r="C3" s="278"/>
      <c r="D3" s="278"/>
      <c r="E3" s="278"/>
      <c r="F3" s="25" t="s">
        <v>2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47.25" customHeight="1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669</v>
      </c>
      <c r="E7" s="275" t="s">
        <v>670</v>
      </c>
      <c r="F7" s="27" t="s">
        <v>6</v>
      </c>
      <c r="G7" s="4">
        <v>389</v>
      </c>
      <c r="H7" s="4">
        <v>328</v>
      </c>
      <c r="I7" s="4">
        <v>361</v>
      </c>
      <c r="J7" s="4">
        <v>317</v>
      </c>
      <c r="K7" s="4">
        <v>342</v>
      </c>
      <c r="L7" s="4">
        <v>287</v>
      </c>
      <c r="M7" s="4">
        <v>281</v>
      </c>
      <c r="N7" s="4">
        <v>255</v>
      </c>
      <c r="O7" s="4">
        <v>180</v>
      </c>
      <c r="P7" s="4">
        <v>157</v>
      </c>
      <c r="Q7" s="4">
        <v>175</v>
      </c>
      <c r="R7" s="4">
        <v>152</v>
      </c>
      <c r="S7" s="4">
        <v>174</v>
      </c>
      <c r="T7" s="4">
        <v>170</v>
      </c>
      <c r="U7" s="4">
        <v>129</v>
      </c>
      <c r="V7" s="4">
        <v>145</v>
      </c>
      <c r="W7" s="4">
        <v>140</v>
      </c>
      <c r="X7" s="4">
        <v>149</v>
      </c>
      <c r="Y7" s="4">
        <v>164</v>
      </c>
      <c r="Z7" s="4">
        <f>SUM(G7:Y7)</f>
        <v>4295</v>
      </c>
      <c r="AA7" s="255"/>
    </row>
    <row r="8" spans="1:27" ht="26.25" thickBot="1" x14ac:dyDescent="0.3">
      <c r="A8" s="262"/>
      <c r="B8" s="260"/>
      <c r="C8" s="260"/>
      <c r="D8" s="276"/>
      <c r="E8" s="276"/>
      <c r="F8" s="28" t="s">
        <v>3</v>
      </c>
      <c r="G8" s="1">
        <v>389</v>
      </c>
      <c r="H8" s="1">
        <v>328</v>
      </c>
      <c r="I8" s="1">
        <v>361</v>
      </c>
      <c r="J8" s="1">
        <v>317</v>
      </c>
      <c r="K8" s="1">
        <v>342</v>
      </c>
      <c r="L8" s="1">
        <v>287</v>
      </c>
      <c r="M8" s="1">
        <v>281</v>
      </c>
      <c r="N8" s="1">
        <v>255</v>
      </c>
      <c r="O8" s="1">
        <v>180</v>
      </c>
      <c r="P8" s="1">
        <v>157</v>
      </c>
      <c r="Q8" s="1">
        <v>175</v>
      </c>
      <c r="R8" s="1">
        <v>152</v>
      </c>
      <c r="S8" s="1">
        <v>174</v>
      </c>
      <c r="T8" s="1">
        <v>170</v>
      </c>
      <c r="U8" s="1">
        <v>129</v>
      </c>
      <c r="V8" s="1">
        <v>145</v>
      </c>
      <c r="W8" s="1">
        <v>140</v>
      </c>
      <c r="X8" s="1">
        <v>149</v>
      </c>
      <c r="Y8" s="1">
        <v>164</v>
      </c>
      <c r="Z8" s="1">
        <f t="shared" ref="Z8:Z62" si="0">SUM(G8:Y8)</f>
        <v>4295</v>
      </c>
      <c r="AA8" s="256"/>
    </row>
    <row r="9" spans="1:27" x14ac:dyDescent="0.25">
      <c r="A9" s="261" t="s">
        <v>12</v>
      </c>
      <c r="B9" s="259" t="s">
        <v>8</v>
      </c>
      <c r="C9" s="259"/>
      <c r="D9" s="275" t="s">
        <v>671</v>
      </c>
      <c r="E9" s="275" t="s">
        <v>672</v>
      </c>
      <c r="F9" s="27" t="s">
        <v>6</v>
      </c>
      <c r="G9" s="4">
        <v>189</v>
      </c>
      <c r="H9" s="4">
        <v>186</v>
      </c>
      <c r="I9" s="4">
        <v>211</v>
      </c>
      <c r="J9" s="4">
        <v>224</v>
      </c>
      <c r="K9" s="4">
        <v>222</v>
      </c>
      <c r="L9" s="4">
        <v>156</v>
      </c>
      <c r="M9" s="4">
        <v>158</v>
      </c>
      <c r="N9" s="4">
        <v>144</v>
      </c>
      <c r="O9" s="4">
        <v>54</v>
      </c>
      <c r="P9" s="4">
        <v>236</v>
      </c>
      <c r="Q9" s="4">
        <v>108</v>
      </c>
      <c r="R9" s="4">
        <v>164</v>
      </c>
      <c r="S9" s="4">
        <v>153</v>
      </c>
      <c r="T9" s="4">
        <v>155</v>
      </c>
      <c r="U9" s="4">
        <v>128</v>
      </c>
      <c r="V9" s="4">
        <v>132</v>
      </c>
      <c r="W9" s="4">
        <v>155</v>
      </c>
      <c r="X9" s="4">
        <v>147</v>
      </c>
      <c r="Y9" s="4">
        <v>164</v>
      </c>
      <c r="Z9" s="4">
        <f t="shared" si="0"/>
        <v>3086</v>
      </c>
      <c r="AA9" s="255"/>
    </row>
    <row r="10" spans="1:27" ht="26.25" thickBot="1" x14ac:dyDescent="0.3">
      <c r="A10" s="262"/>
      <c r="B10" s="260"/>
      <c r="C10" s="260"/>
      <c r="D10" s="276"/>
      <c r="E10" s="276"/>
      <c r="F10" s="28" t="s">
        <v>3</v>
      </c>
      <c r="G10" s="1">
        <v>189</v>
      </c>
      <c r="H10" s="1">
        <v>186</v>
      </c>
      <c r="I10" s="1">
        <v>211</v>
      </c>
      <c r="J10" s="1">
        <v>224</v>
      </c>
      <c r="K10" s="1">
        <v>222</v>
      </c>
      <c r="L10" s="1">
        <v>156</v>
      </c>
      <c r="M10" s="1">
        <v>158</v>
      </c>
      <c r="N10" s="1">
        <v>144</v>
      </c>
      <c r="O10" s="1">
        <v>54</v>
      </c>
      <c r="P10" s="1">
        <v>236</v>
      </c>
      <c r="Q10" s="1">
        <v>108</v>
      </c>
      <c r="R10" s="1">
        <v>164</v>
      </c>
      <c r="S10" s="1">
        <v>153</v>
      </c>
      <c r="T10" s="1">
        <v>155</v>
      </c>
      <c r="U10" s="1">
        <v>128</v>
      </c>
      <c r="V10" s="1">
        <v>132</v>
      </c>
      <c r="W10" s="1">
        <v>155</v>
      </c>
      <c r="X10" s="1">
        <v>147</v>
      </c>
      <c r="Y10" s="1">
        <v>164</v>
      </c>
      <c r="Z10" s="1">
        <f t="shared" si="0"/>
        <v>3086</v>
      </c>
      <c r="AA10" s="256"/>
    </row>
    <row r="11" spans="1:27" x14ac:dyDescent="0.25">
      <c r="A11" s="261" t="s">
        <v>22</v>
      </c>
      <c r="B11" s="259" t="s">
        <v>8</v>
      </c>
      <c r="C11" s="259"/>
      <c r="D11" s="275" t="s">
        <v>673</v>
      </c>
      <c r="E11" s="275" t="s">
        <v>674</v>
      </c>
      <c r="F11" s="27" t="s">
        <v>6</v>
      </c>
      <c r="G11" s="4">
        <v>129</v>
      </c>
      <c r="H11" s="4">
        <v>108</v>
      </c>
      <c r="I11" s="4">
        <v>118</v>
      </c>
      <c r="J11" s="4">
        <v>149</v>
      </c>
      <c r="K11" s="4">
        <v>141</v>
      </c>
      <c r="L11" s="4">
        <v>140</v>
      </c>
      <c r="M11" s="4">
        <v>84</v>
      </c>
      <c r="N11" s="4">
        <v>105</v>
      </c>
      <c r="O11" s="4">
        <v>38</v>
      </c>
      <c r="P11" s="4">
        <v>76</v>
      </c>
      <c r="Q11" s="4">
        <v>46</v>
      </c>
      <c r="R11" s="4">
        <v>63</v>
      </c>
      <c r="S11" s="4">
        <v>40</v>
      </c>
      <c r="T11" s="4">
        <v>43</v>
      </c>
      <c r="U11" s="4">
        <v>51</v>
      </c>
      <c r="V11" s="4">
        <v>50</v>
      </c>
      <c r="W11" s="4">
        <v>28</v>
      </c>
      <c r="X11" s="4">
        <v>39</v>
      </c>
      <c r="Y11" s="4">
        <v>47</v>
      </c>
      <c r="Z11" s="4">
        <f t="shared" si="0"/>
        <v>1495</v>
      </c>
      <c r="AA11" s="255"/>
    </row>
    <row r="12" spans="1:27" ht="26.25" thickBot="1" x14ac:dyDescent="0.3">
      <c r="A12" s="262"/>
      <c r="B12" s="260"/>
      <c r="C12" s="260"/>
      <c r="D12" s="276"/>
      <c r="E12" s="276"/>
      <c r="F12" s="28" t="s">
        <v>3</v>
      </c>
      <c r="G12" s="1">
        <v>129</v>
      </c>
      <c r="H12" s="1">
        <v>108</v>
      </c>
      <c r="I12" s="1">
        <v>118</v>
      </c>
      <c r="J12" s="1">
        <v>149</v>
      </c>
      <c r="K12" s="1">
        <v>141</v>
      </c>
      <c r="L12" s="1">
        <v>140</v>
      </c>
      <c r="M12" s="1">
        <v>84</v>
      </c>
      <c r="N12" s="1">
        <v>105</v>
      </c>
      <c r="O12" s="1">
        <v>38</v>
      </c>
      <c r="P12" s="1">
        <v>76</v>
      </c>
      <c r="Q12" s="1">
        <v>46</v>
      </c>
      <c r="R12" s="1">
        <v>63</v>
      </c>
      <c r="S12" s="1">
        <v>40</v>
      </c>
      <c r="T12" s="1">
        <v>43</v>
      </c>
      <c r="U12" s="1">
        <v>51</v>
      </c>
      <c r="V12" s="1">
        <v>50</v>
      </c>
      <c r="W12" s="1">
        <v>28</v>
      </c>
      <c r="X12" s="1">
        <v>39</v>
      </c>
      <c r="Y12" s="1">
        <v>47</v>
      </c>
      <c r="Z12" s="1">
        <f t="shared" si="0"/>
        <v>1495</v>
      </c>
      <c r="AA12" s="256"/>
    </row>
    <row r="13" spans="1:27" x14ac:dyDescent="0.25">
      <c r="A13" s="261" t="s">
        <v>24</v>
      </c>
      <c r="B13" s="259" t="s">
        <v>8</v>
      </c>
      <c r="C13" s="259"/>
      <c r="D13" s="275" t="s">
        <v>675</v>
      </c>
      <c r="E13" s="275" t="s">
        <v>676</v>
      </c>
      <c r="F13" s="27" t="s">
        <v>6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92</v>
      </c>
      <c r="S13" s="4">
        <v>107</v>
      </c>
      <c r="T13" s="4">
        <v>65</v>
      </c>
      <c r="U13" s="4">
        <v>90</v>
      </c>
      <c r="V13" s="4">
        <v>117</v>
      </c>
      <c r="W13" s="4">
        <v>103</v>
      </c>
      <c r="X13" s="4">
        <v>138</v>
      </c>
      <c r="Y13" s="4">
        <v>145</v>
      </c>
      <c r="Z13" s="4">
        <f t="shared" si="0"/>
        <v>857</v>
      </c>
      <c r="AA13" s="255"/>
    </row>
    <row r="14" spans="1:27" ht="26.25" thickBot="1" x14ac:dyDescent="0.3">
      <c r="A14" s="262"/>
      <c r="B14" s="260"/>
      <c r="C14" s="260"/>
      <c r="D14" s="276"/>
      <c r="E14" s="276"/>
      <c r="F14" s="28" t="s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92</v>
      </c>
      <c r="S14" s="1">
        <v>107</v>
      </c>
      <c r="T14" s="1">
        <v>65</v>
      </c>
      <c r="U14" s="1">
        <v>90</v>
      </c>
      <c r="V14" s="1">
        <v>117</v>
      </c>
      <c r="W14" s="1">
        <v>103</v>
      </c>
      <c r="X14" s="1">
        <v>138</v>
      </c>
      <c r="Y14" s="1">
        <v>145</v>
      </c>
      <c r="Z14" s="1">
        <f t="shared" si="0"/>
        <v>857</v>
      </c>
      <c r="AA14" s="256"/>
    </row>
    <row r="15" spans="1:27" x14ac:dyDescent="0.25">
      <c r="A15" s="261" t="s">
        <v>25</v>
      </c>
      <c r="B15" s="259" t="s">
        <v>8</v>
      </c>
      <c r="C15" s="259"/>
      <c r="D15" s="275" t="s">
        <v>677</v>
      </c>
      <c r="E15" s="275" t="s">
        <v>678</v>
      </c>
      <c r="F15" s="27" t="s">
        <v>6</v>
      </c>
      <c r="G15" s="4">
        <v>17</v>
      </c>
      <c r="H15" s="4">
        <v>11</v>
      </c>
      <c r="I15" s="4">
        <v>24</v>
      </c>
      <c r="J15" s="4">
        <v>25</v>
      </c>
      <c r="K15" s="4">
        <v>26</v>
      </c>
      <c r="L15" s="4">
        <v>30</v>
      </c>
      <c r="M15" s="4">
        <v>52</v>
      </c>
      <c r="N15" s="4">
        <v>65</v>
      </c>
      <c r="O15" s="4">
        <v>33</v>
      </c>
      <c r="P15" s="4">
        <v>20</v>
      </c>
      <c r="Q15" s="4">
        <v>0</v>
      </c>
      <c r="R15" s="4">
        <v>0</v>
      </c>
      <c r="S15" s="4">
        <v>28</v>
      </c>
      <c r="T15" s="4">
        <v>22</v>
      </c>
      <c r="U15" s="4">
        <v>39</v>
      </c>
      <c r="V15" s="4">
        <v>33</v>
      </c>
      <c r="W15" s="4">
        <v>40</v>
      </c>
      <c r="X15" s="4">
        <v>19</v>
      </c>
      <c r="Y15" s="4">
        <v>45</v>
      </c>
      <c r="Z15" s="4">
        <f t="shared" si="0"/>
        <v>529</v>
      </c>
      <c r="AA15" s="255"/>
    </row>
    <row r="16" spans="1:27" ht="25.5" x14ac:dyDescent="0.25">
      <c r="A16" s="262"/>
      <c r="B16" s="260"/>
      <c r="C16" s="260"/>
      <c r="D16" s="276"/>
      <c r="E16" s="276"/>
      <c r="F16" s="28" t="s">
        <v>3</v>
      </c>
      <c r="G16" s="1">
        <v>17</v>
      </c>
      <c r="H16" s="1">
        <v>11</v>
      </c>
      <c r="I16" s="1">
        <v>24</v>
      </c>
      <c r="J16" s="1">
        <v>25</v>
      </c>
      <c r="K16" s="1">
        <v>26</v>
      </c>
      <c r="L16" s="1">
        <v>30</v>
      </c>
      <c r="M16" s="1">
        <v>52</v>
      </c>
      <c r="N16" s="1">
        <v>65</v>
      </c>
      <c r="O16" s="1">
        <v>33</v>
      </c>
      <c r="P16" s="1">
        <v>20</v>
      </c>
      <c r="Q16" s="1">
        <v>0</v>
      </c>
      <c r="R16" s="1">
        <v>0</v>
      </c>
      <c r="S16" s="1">
        <v>28</v>
      </c>
      <c r="T16" s="1">
        <v>22</v>
      </c>
      <c r="U16" s="1">
        <v>39</v>
      </c>
      <c r="V16" s="1">
        <v>33</v>
      </c>
      <c r="W16" s="1">
        <v>40</v>
      </c>
      <c r="X16" s="1">
        <v>19</v>
      </c>
      <c r="Y16" s="1">
        <v>45</v>
      </c>
      <c r="Z16" s="1">
        <f t="shared" si="0"/>
        <v>529</v>
      </c>
      <c r="AA16" s="256"/>
    </row>
    <row r="17" spans="1:27" x14ac:dyDescent="0.25">
      <c r="A17" s="262"/>
      <c r="B17" s="260" t="s">
        <v>10</v>
      </c>
      <c r="C17" s="286" t="s">
        <v>75</v>
      </c>
      <c r="D17" s="276" t="s">
        <v>2129</v>
      </c>
      <c r="E17" s="276" t="s">
        <v>679</v>
      </c>
      <c r="F17" s="28" t="s">
        <v>6</v>
      </c>
      <c r="G17" s="1">
        <v>37</v>
      </c>
      <c r="H17" s="1">
        <v>22</v>
      </c>
      <c r="I17" s="1">
        <v>33</v>
      </c>
      <c r="J17" s="1">
        <v>29</v>
      </c>
      <c r="K17" s="1">
        <v>30</v>
      </c>
      <c r="L17" s="1">
        <v>32</v>
      </c>
      <c r="M17" s="1">
        <v>34</v>
      </c>
      <c r="N17" s="1">
        <v>29</v>
      </c>
      <c r="O17" s="1">
        <v>39</v>
      </c>
      <c r="P17" s="1">
        <v>27</v>
      </c>
      <c r="Q17" s="1">
        <v>25</v>
      </c>
      <c r="R17" s="1">
        <v>22</v>
      </c>
      <c r="S17" s="1">
        <v>21</v>
      </c>
      <c r="T17" s="1">
        <v>20</v>
      </c>
      <c r="U17" s="1">
        <v>16</v>
      </c>
      <c r="V17" s="1">
        <v>0</v>
      </c>
      <c r="W17" s="1">
        <v>0</v>
      </c>
      <c r="X17" s="1">
        <v>0</v>
      </c>
      <c r="Y17" s="1">
        <v>0</v>
      </c>
      <c r="Z17" s="1">
        <f t="shared" si="0"/>
        <v>416</v>
      </c>
      <c r="AA17" s="256"/>
    </row>
    <row r="18" spans="1:27" ht="26.25" thickBot="1" x14ac:dyDescent="0.3">
      <c r="A18" s="262"/>
      <c r="B18" s="260"/>
      <c r="C18" s="286"/>
      <c r="D18" s="276"/>
      <c r="E18" s="276"/>
      <c r="F18" s="28" t="s">
        <v>3</v>
      </c>
      <c r="G18" s="1">
        <v>37</v>
      </c>
      <c r="H18" s="1">
        <v>22</v>
      </c>
      <c r="I18" s="1">
        <v>33</v>
      </c>
      <c r="J18" s="1">
        <v>29</v>
      </c>
      <c r="K18" s="1">
        <v>30</v>
      </c>
      <c r="L18" s="1">
        <v>32</v>
      </c>
      <c r="M18" s="1">
        <v>34</v>
      </c>
      <c r="N18" s="1">
        <v>29</v>
      </c>
      <c r="O18" s="1">
        <v>39</v>
      </c>
      <c r="P18" s="1">
        <v>27</v>
      </c>
      <c r="Q18" s="1">
        <v>25</v>
      </c>
      <c r="R18" s="1">
        <v>22</v>
      </c>
      <c r="S18" s="1">
        <v>21</v>
      </c>
      <c r="T18" s="1">
        <v>20</v>
      </c>
      <c r="U18" s="1">
        <v>16</v>
      </c>
      <c r="V18" s="1">
        <v>0</v>
      </c>
      <c r="W18" s="1">
        <v>0</v>
      </c>
      <c r="X18" s="1">
        <v>0</v>
      </c>
      <c r="Y18" s="1">
        <v>0</v>
      </c>
      <c r="Z18" s="1">
        <f t="shared" si="0"/>
        <v>416</v>
      </c>
      <c r="AA18" s="256"/>
    </row>
    <row r="19" spans="1:27" x14ac:dyDescent="0.25">
      <c r="A19" s="261" t="s">
        <v>26</v>
      </c>
      <c r="B19" s="259" t="s">
        <v>8</v>
      </c>
      <c r="C19" s="259"/>
      <c r="D19" s="275" t="s">
        <v>680</v>
      </c>
      <c r="E19" s="275" t="s">
        <v>681</v>
      </c>
      <c r="F19" s="27" t="s">
        <v>6</v>
      </c>
      <c r="G19" s="4">
        <v>98</v>
      </c>
      <c r="H19" s="4">
        <v>99</v>
      </c>
      <c r="I19" s="4">
        <v>92</v>
      </c>
      <c r="J19" s="4">
        <v>101</v>
      </c>
      <c r="K19" s="4">
        <v>96</v>
      </c>
      <c r="L19" s="4">
        <v>91</v>
      </c>
      <c r="M19" s="4">
        <v>67</v>
      </c>
      <c r="N19" s="4">
        <v>72</v>
      </c>
      <c r="O19" s="4">
        <v>61</v>
      </c>
      <c r="P19" s="4">
        <v>32</v>
      </c>
      <c r="Q19" s="4">
        <v>37</v>
      </c>
      <c r="R19" s="4">
        <v>37</v>
      </c>
      <c r="S19" s="4">
        <v>25</v>
      </c>
      <c r="T19" s="4">
        <v>35</v>
      </c>
      <c r="U19" s="4">
        <v>25</v>
      </c>
      <c r="V19" s="4">
        <v>31</v>
      </c>
      <c r="W19" s="4">
        <v>40</v>
      </c>
      <c r="X19" s="4">
        <v>27</v>
      </c>
      <c r="Y19" s="4">
        <v>44</v>
      </c>
      <c r="Z19" s="4">
        <f t="shared" si="0"/>
        <v>1110</v>
      </c>
      <c r="AA19" s="255"/>
    </row>
    <row r="20" spans="1:27" ht="26.25" thickBot="1" x14ac:dyDescent="0.3">
      <c r="A20" s="262"/>
      <c r="B20" s="260"/>
      <c r="C20" s="260"/>
      <c r="D20" s="276"/>
      <c r="E20" s="276"/>
      <c r="F20" s="28" t="s">
        <v>3</v>
      </c>
      <c r="G20" s="1">
        <v>98</v>
      </c>
      <c r="H20" s="1">
        <v>99</v>
      </c>
      <c r="I20" s="1">
        <v>92</v>
      </c>
      <c r="J20" s="1">
        <v>101</v>
      </c>
      <c r="K20" s="1">
        <v>96</v>
      </c>
      <c r="L20" s="1">
        <v>91</v>
      </c>
      <c r="M20" s="1">
        <v>67</v>
      </c>
      <c r="N20" s="1">
        <v>72</v>
      </c>
      <c r="O20" s="1">
        <v>61</v>
      </c>
      <c r="P20" s="1">
        <v>32</v>
      </c>
      <c r="Q20" s="1">
        <v>37</v>
      </c>
      <c r="R20" s="1">
        <v>37</v>
      </c>
      <c r="S20" s="1">
        <v>25</v>
      </c>
      <c r="T20" s="1">
        <v>35</v>
      </c>
      <c r="U20" s="1">
        <v>25</v>
      </c>
      <c r="V20" s="1">
        <v>31</v>
      </c>
      <c r="W20" s="1">
        <v>40</v>
      </c>
      <c r="X20" s="1">
        <v>27</v>
      </c>
      <c r="Y20" s="1">
        <v>44</v>
      </c>
      <c r="Z20" s="1">
        <f t="shared" si="0"/>
        <v>1110</v>
      </c>
      <c r="AA20" s="256"/>
    </row>
    <row r="21" spans="1:27" x14ac:dyDescent="0.25">
      <c r="A21" s="261" t="s">
        <v>27</v>
      </c>
      <c r="B21" s="259" t="s">
        <v>8</v>
      </c>
      <c r="C21" s="259"/>
      <c r="D21" s="275" t="s">
        <v>682</v>
      </c>
      <c r="E21" s="275" t="s">
        <v>683</v>
      </c>
      <c r="F21" s="27" t="s">
        <v>6</v>
      </c>
      <c r="G21" s="4">
        <v>270</v>
      </c>
      <c r="H21" s="4">
        <v>282</v>
      </c>
      <c r="I21" s="4">
        <v>312</v>
      </c>
      <c r="J21" s="4">
        <v>255</v>
      </c>
      <c r="K21" s="4">
        <v>243</v>
      </c>
      <c r="L21" s="4">
        <v>210</v>
      </c>
      <c r="M21" s="4">
        <v>173</v>
      </c>
      <c r="N21" s="4">
        <v>130</v>
      </c>
      <c r="O21" s="4">
        <v>159</v>
      </c>
      <c r="P21" s="4">
        <v>127</v>
      </c>
      <c r="Q21" s="4">
        <v>165</v>
      </c>
      <c r="R21" s="4">
        <v>122</v>
      </c>
      <c r="S21" s="4">
        <v>139</v>
      </c>
      <c r="T21" s="4">
        <v>124</v>
      </c>
      <c r="U21" s="4">
        <v>124</v>
      </c>
      <c r="V21" s="4">
        <v>123</v>
      </c>
      <c r="W21" s="4">
        <v>141</v>
      </c>
      <c r="X21" s="4">
        <v>130</v>
      </c>
      <c r="Y21" s="4">
        <v>164</v>
      </c>
      <c r="Z21" s="4">
        <f t="shared" si="0"/>
        <v>3393</v>
      </c>
      <c r="AA21" s="255"/>
    </row>
    <row r="22" spans="1:27" ht="25.5" x14ac:dyDescent="0.25">
      <c r="A22" s="262"/>
      <c r="B22" s="260"/>
      <c r="C22" s="260"/>
      <c r="D22" s="276"/>
      <c r="E22" s="276"/>
      <c r="F22" s="28" t="s">
        <v>3</v>
      </c>
      <c r="G22" s="1">
        <v>270</v>
      </c>
      <c r="H22" s="1">
        <v>282</v>
      </c>
      <c r="I22" s="1">
        <v>312</v>
      </c>
      <c r="J22" s="1">
        <v>255</v>
      </c>
      <c r="K22" s="1">
        <v>243</v>
      </c>
      <c r="L22" s="1">
        <v>210</v>
      </c>
      <c r="M22" s="1">
        <v>173</v>
      </c>
      <c r="N22" s="1">
        <v>130</v>
      </c>
      <c r="O22" s="1">
        <v>159</v>
      </c>
      <c r="P22" s="1">
        <v>127</v>
      </c>
      <c r="Q22" s="1">
        <v>165</v>
      </c>
      <c r="R22" s="1">
        <v>122</v>
      </c>
      <c r="S22" s="1">
        <v>139</v>
      </c>
      <c r="T22" s="1">
        <v>124</v>
      </c>
      <c r="U22" s="1">
        <v>124</v>
      </c>
      <c r="V22" s="1">
        <v>123</v>
      </c>
      <c r="W22" s="1">
        <v>141</v>
      </c>
      <c r="X22" s="1">
        <v>130</v>
      </c>
      <c r="Y22" s="1">
        <v>164</v>
      </c>
      <c r="Z22" s="1">
        <f t="shared" si="0"/>
        <v>3393</v>
      </c>
      <c r="AA22" s="256"/>
    </row>
    <row r="23" spans="1:27" x14ac:dyDescent="0.25">
      <c r="A23" s="262"/>
      <c r="B23" s="260" t="s">
        <v>10</v>
      </c>
      <c r="C23" s="286" t="s">
        <v>183</v>
      </c>
      <c r="D23" s="276" t="s">
        <v>2187</v>
      </c>
      <c r="E23" s="276" t="s">
        <v>684</v>
      </c>
      <c r="F23" s="28" t="s">
        <v>6</v>
      </c>
      <c r="G23" s="1">
        <v>137</v>
      </c>
      <c r="H23" s="1">
        <v>121</v>
      </c>
      <c r="I23" s="1">
        <v>89</v>
      </c>
      <c r="J23" s="1">
        <v>118</v>
      </c>
      <c r="K23" s="1">
        <v>98</v>
      </c>
      <c r="L23" s="1">
        <v>105</v>
      </c>
      <c r="M23" s="1">
        <v>68</v>
      </c>
      <c r="N23" s="1">
        <v>53</v>
      </c>
      <c r="O23" s="1">
        <v>32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f t="shared" si="0"/>
        <v>821</v>
      </c>
      <c r="AA23" s="256"/>
    </row>
    <row r="24" spans="1:27" ht="26.25" thickBot="1" x14ac:dyDescent="0.3">
      <c r="A24" s="262"/>
      <c r="B24" s="260"/>
      <c r="C24" s="286"/>
      <c r="D24" s="276"/>
      <c r="E24" s="276"/>
      <c r="F24" s="28" t="s">
        <v>3</v>
      </c>
      <c r="G24" s="1">
        <v>137</v>
      </c>
      <c r="H24" s="1">
        <v>121</v>
      </c>
      <c r="I24" s="1">
        <v>89</v>
      </c>
      <c r="J24" s="1">
        <v>118</v>
      </c>
      <c r="K24" s="1">
        <v>98</v>
      </c>
      <c r="L24" s="1">
        <v>105</v>
      </c>
      <c r="M24" s="1">
        <v>68</v>
      </c>
      <c r="N24" s="1">
        <v>53</v>
      </c>
      <c r="O24" s="1">
        <v>32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f t="shared" si="0"/>
        <v>821</v>
      </c>
      <c r="AA24" s="256"/>
    </row>
    <row r="25" spans="1:27" x14ac:dyDescent="0.25">
      <c r="A25" s="261" t="s">
        <v>28</v>
      </c>
      <c r="B25" s="259" t="s">
        <v>8</v>
      </c>
      <c r="C25" s="259"/>
      <c r="D25" s="275" t="s">
        <v>2009</v>
      </c>
      <c r="E25" s="275" t="s">
        <v>685</v>
      </c>
      <c r="F25" s="27" t="s">
        <v>6</v>
      </c>
      <c r="G25" s="4">
        <v>52</v>
      </c>
      <c r="H25" s="4">
        <v>50</v>
      </c>
      <c r="I25" s="4">
        <v>51</v>
      </c>
      <c r="J25" s="4">
        <v>46</v>
      </c>
      <c r="K25" s="4">
        <v>52</v>
      </c>
      <c r="L25" s="4">
        <v>50</v>
      </c>
      <c r="M25" s="4">
        <v>50</v>
      </c>
      <c r="N25" s="4">
        <v>48</v>
      </c>
      <c r="O25" s="4">
        <v>44</v>
      </c>
      <c r="P25" s="4">
        <v>22</v>
      </c>
      <c r="Q25" s="4">
        <v>50</v>
      </c>
      <c r="R25" s="4">
        <v>0</v>
      </c>
      <c r="S25" s="4">
        <v>97</v>
      </c>
      <c r="T25" s="4">
        <v>117</v>
      </c>
      <c r="U25" s="4">
        <v>97</v>
      </c>
      <c r="V25" s="4">
        <v>100</v>
      </c>
      <c r="W25" s="4">
        <v>89</v>
      </c>
      <c r="X25" s="4">
        <v>104</v>
      </c>
      <c r="Y25" s="4">
        <v>88</v>
      </c>
      <c r="Z25" s="4">
        <f t="shared" si="0"/>
        <v>1207</v>
      </c>
      <c r="AA25" s="255"/>
    </row>
    <row r="26" spans="1:27" ht="25.5" x14ac:dyDescent="0.25">
      <c r="A26" s="262"/>
      <c r="B26" s="260"/>
      <c r="C26" s="260"/>
      <c r="D26" s="276"/>
      <c r="E26" s="276"/>
      <c r="F26" s="28" t="s">
        <v>3</v>
      </c>
      <c r="G26" s="1">
        <v>52</v>
      </c>
      <c r="H26" s="1">
        <v>50</v>
      </c>
      <c r="I26" s="1">
        <v>51</v>
      </c>
      <c r="J26" s="1">
        <v>46</v>
      </c>
      <c r="K26" s="1">
        <v>52</v>
      </c>
      <c r="L26" s="1">
        <v>50</v>
      </c>
      <c r="M26" s="1">
        <v>50</v>
      </c>
      <c r="N26" s="1">
        <v>48</v>
      </c>
      <c r="O26" s="1">
        <v>44</v>
      </c>
      <c r="P26" s="1">
        <v>22</v>
      </c>
      <c r="Q26" s="1">
        <v>50</v>
      </c>
      <c r="R26" s="1">
        <v>0</v>
      </c>
      <c r="S26" s="1">
        <v>97</v>
      </c>
      <c r="T26" s="1">
        <v>117</v>
      </c>
      <c r="U26" s="1">
        <v>97</v>
      </c>
      <c r="V26" s="1">
        <v>100</v>
      </c>
      <c r="W26" s="1">
        <v>89</v>
      </c>
      <c r="X26" s="1">
        <v>104</v>
      </c>
      <c r="Y26" s="1">
        <v>88</v>
      </c>
      <c r="Z26" s="1">
        <f t="shared" si="0"/>
        <v>1207</v>
      </c>
      <c r="AA26" s="256"/>
    </row>
    <row r="27" spans="1:27" x14ac:dyDescent="0.25">
      <c r="A27" s="262"/>
      <c r="B27" s="260" t="s">
        <v>10</v>
      </c>
      <c r="C27" s="286" t="s">
        <v>71</v>
      </c>
      <c r="D27" s="276" t="s">
        <v>2253</v>
      </c>
      <c r="E27" s="276" t="s">
        <v>686</v>
      </c>
      <c r="F27" s="28" t="s">
        <v>6</v>
      </c>
      <c r="G27" s="1">
        <v>37</v>
      </c>
      <c r="H27" s="1">
        <v>41</v>
      </c>
      <c r="I27" s="1">
        <v>35</v>
      </c>
      <c r="J27" s="1">
        <v>50</v>
      </c>
      <c r="K27" s="1">
        <v>28</v>
      </c>
      <c r="L27" s="1">
        <v>31</v>
      </c>
      <c r="M27" s="1">
        <v>0</v>
      </c>
      <c r="N27" s="1">
        <v>0</v>
      </c>
      <c r="O27" s="1">
        <v>27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f t="shared" si="0"/>
        <v>249</v>
      </c>
      <c r="AA27" s="256"/>
    </row>
    <row r="28" spans="1:27" ht="25.5" x14ac:dyDescent="0.25">
      <c r="A28" s="262"/>
      <c r="B28" s="260"/>
      <c r="C28" s="286"/>
      <c r="D28" s="276"/>
      <c r="E28" s="276"/>
      <c r="F28" s="28" t="s">
        <v>3</v>
      </c>
      <c r="G28" s="1">
        <v>37</v>
      </c>
      <c r="H28" s="1">
        <v>41</v>
      </c>
      <c r="I28" s="1">
        <v>35</v>
      </c>
      <c r="J28" s="1">
        <v>50</v>
      </c>
      <c r="K28" s="1">
        <v>28</v>
      </c>
      <c r="L28" s="1">
        <v>31</v>
      </c>
      <c r="M28" s="1">
        <v>0</v>
      </c>
      <c r="N28" s="1">
        <v>0</v>
      </c>
      <c r="O28" s="1">
        <v>27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f t="shared" si="0"/>
        <v>249</v>
      </c>
      <c r="AA28" s="256"/>
    </row>
    <row r="29" spans="1:27" x14ac:dyDescent="0.25">
      <c r="A29" s="262"/>
      <c r="B29" s="260"/>
      <c r="C29" s="286" t="s">
        <v>643</v>
      </c>
      <c r="D29" s="299" t="s">
        <v>2254</v>
      </c>
      <c r="E29" s="299" t="s">
        <v>687</v>
      </c>
      <c r="F29" s="28" t="s">
        <v>6</v>
      </c>
      <c r="G29" s="6">
        <v>49</v>
      </c>
      <c r="H29" s="6">
        <v>22</v>
      </c>
      <c r="I29" s="6">
        <v>42</v>
      </c>
      <c r="J29" s="6">
        <v>34</v>
      </c>
      <c r="K29" s="6">
        <v>19</v>
      </c>
      <c r="L29" s="6">
        <v>19</v>
      </c>
      <c r="M29" s="1">
        <v>0</v>
      </c>
      <c r="N29" s="1">
        <v>0</v>
      </c>
      <c r="O29" s="6">
        <v>21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f t="shared" si="0"/>
        <v>206</v>
      </c>
      <c r="AA29" s="256"/>
    </row>
    <row r="30" spans="1:27" ht="25.5" x14ac:dyDescent="0.25">
      <c r="A30" s="262"/>
      <c r="B30" s="260"/>
      <c r="C30" s="286"/>
      <c r="D30" s="299"/>
      <c r="E30" s="299"/>
      <c r="F30" s="28" t="s">
        <v>3</v>
      </c>
      <c r="G30" s="6">
        <v>49</v>
      </c>
      <c r="H30" s="6">
        <v>22</v>
      </c>
      <c r="I30" s="6">
        <v>42</v>
      </c>
      <c r="J30" s="6">
        <v>34</v>
      </c>
      <c r="K30" s="6">
        <v>19</v>
      </c>
      <c r="L30" s="6">
        <v>19</v>
      </c>
      <c r="M30" s="1">
        <v>0</v>
      </c>
      <c r="N30" s="1">
        <v>0</v>
      </c>
      <c r="O30" s="6">
        <v>21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f t="shared" si="0"/>
        <v>206</v>
      </c>
      <c r="AA30" s="256"/>
    </row>
    <row r="31" spans="1:27" x14ac:dyDescent="0.25">
      <c r="A31" s="262"/>
      <c r="B31" s="260"/>
      <c r="C31" s="286" t="s">
        <v>688</v>
      </c>
      <c r="D31" s="299" t="s">
        <v>2255</v>
      </c>
      <c r="E31" s="299" t="s">
        <v>689</v>
      </c>
      <c r="F31" s="28" t="s">
        <v>6</v>
      </c>
      <c r="G31" s="6">
        <v>117</v>
      </c>
      <c r="H31" s="6">
        <v>103</v>
      </c>
      <c r="I31" s="6">
        <v>98</v>
      </c>
      <c r="J31" s="6">
        <v>75</v>
      </c>
      <c r="K31" s="6">
        <v>78</v>
      </c>
      <c r="L31" s="6">
        <v>73</v>
      </c>
      <c r="M31" s="6">
        <v>72</v>
      </c>
      <c r="N31" s="6">
        <v>72</v>
      </c>
      <c r="O31" s="6">
        <v>33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f t="shared" si="0"/>
        <v>721</v>
      </c>
      <c r="AA31" s="256"/>
    </row>
    <row r="32" spans="1:27" ht="26.25" thickBot="1" x14ac:dyDescent="0.3">
      <c r="A32" s="300"/>
      <c r="B32" s="302"/>
      <c r="C32" s="303"/>
      <c r="D32" s="318"/>
      <c r="E32" s="318"/>
      <c r="F32" s="26" t="s">
        <v>3</v>
      </c>
      <c r="G32" s="8">
        <v>117</v>
      </c>
      <c r="H32" s="8">
        <v>103</v>
      </c>
      <c r="I32" s="8">
        <v>98</v>
      </c>
      <c r="J32" s="8">
        <v>75</v>
      </c>
      <c r="K32" s="8">
        <v>78</v>
      </c>
      <c r="L32" s="8">
        <v>73</v>
      </c>
      <c r="M32" s="8">
        <v>72</v>
      </c>
      <c r="N32" s="8">
        <v>72</v>
      </c>
      <c r="O32" s="8">
        <v>33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f t="shared" si="0"/>
        <v>721</v>
      </c>
      <c r="AA32" s="264"/>
    </row>
    <row r="33" spans="1:27" x14ac:dyDescent="0.25">
      <c r="A33" s="261" t="s">
        <v>30</v>
      </c>
      <c r="B33" s="259" t="s">
        <v>8</v>
      </c>
      <c r="C33" s="259"/>
      <c r="D33" s="275" t="s">
        <v>228</v>
      </c>
      <c r="E33" s="275" t="s">
        <v>690</v>
      </c>
      <c r="F33" s="27" t="s">
        <v>6</v>
      </c>
      <c r="G33" s="4">
        <v>66</v>
      </c>
      <c r="H33" s="4">
        <v>56</v>
      </c>
      <c r="I33" s="4">
        <v>79</v>
      </c>
      <c r="J33" s="4">
        <v>69</v>
      </c>
      <c r="K33" s="4">
        <v>77</v>
      </c>
      <c r="L33" s="4">
        <v>74</v>
      </c>
      <c r="M33" s="4">
        <v>53</v>
      </c>
      <c r="N33" s="4">
        <v>56</v>
      </c>
      <c r="O33" s="4">
        <v>51</v>
      </c>
      <c r="P33" s="4">
        <v>39</v>
      </c>
      <c r="Q33" s="4">
        <v>48</v>
      </c>
      <c r="R33" s="4">
        <v>44</v>
      </c>
      <c r="S33" s="4">
        <v>27</v>
      </c>
      <c r="T33" s="4">
        <v>22</v>
      </c>
      <c r="U33" s="4">
        <v>28</v>
      </c>
      <c r="V33" s="4">
        <v>31</v>
      </c>
      <c r="W33" s="4">
        <v>26</v>
      </c>
      <c r="X33" s="4">
        <v>36</v>
      </c>
      <c r="Y33" s="4">
        <v>23</v>
      </c>
      <c r="Z33" s="4">
        <f t="shared" si="0"/>
        <v>905</v>
      </c>
      <c r="AA33" s="255"/>
    </row>
    <row r="34" spans="1:27" ht="26.25" thickBot="1" x14ac:dyDescent="0.3">
      <c r="A34" s="262"/>
      <c r="B34" s="260"/>
      <c r="C34" s="260"/>
      <c r="D34" s="276"/>
      <c r="E34" s="276"/>
      <c r="F34" s="28" t="s">
        <v>3</v>
      </c>
      <c r="G34" s="1">
        <v>66</v>
      </c>
      <c r="H34" s="1">
        <v>56</v>
      </c>
      <c r="I34" s="1">
        <v>79</v>
      </c>
      <c r="J34" s="1">
        <v>69</v>
      </c>
      <c r="K34" s="1">
        <v>77</v>
      </c>
      <c r="L34" s="1">
        <v>74</v>
      </c>
      <c r="M34" s="1">
        <v>53</v>
      </c>
      <c r="N34" s="1">
        <v>56</v>
      </c>
      <c r="O34" s="1">
        <v>51</v>
      </c>
      <c r="P34" s="1">
        <v>39</v>
      </c>
      <c r="Q34" s="1">
        <v>48</v>
      </c>
      <c r="R34" s="1">
        <v>44</v>
      </c>
      <c r="S34" s="1">
        <v>27</v>
      </c>
      <c r="T34" s="1">
        <v>22</v>
      </c>
      <c r="U34" s="1">
        <v>28</v>
      </c>
      <c r="V34" s="1">
        <v>31</v>
      </c>
      <c r="W34" s="1">
        <v>26</v>
      </c>
      <c r="X34" s="1">
        <v>36</v>
      </c>
      <c r="Y34" s="1">
        <v>23</v>
      </c>
      <c r="Z34" s="1">
        <f t="shared" si="0"/>
        <v>905</v>
      </c>
      <c r="AA34" s="256"/>
    </row>
    <row r="35" spans="1:27" x14ac:dyDescent="0.25">
      <c r="A35" s="261" t="s">
        <v>31</v>
      </c>
      <c r="B35" s="259" t="s">
        <v>8</v>
      </c>
      <c r="C35" s="259"/>
      <c r="D35" s="275" t="s">
        <v>691</v>
      </c>
      <c r="E35" s="275" t="s">
        <v>692</v>
      </c>
      <c r="F35" s="27" t="s">
        <v>6</v>
      </c>
      <c r="G35" s="4">
        <v>171</v>
      </c>
      <c r="H35" s="4">
        <v>180</v>
      </c>
      <c r="I35" s="4">
        <v>195</v>
      </c>
      <c r="J35" s="4">
        <v>193</v>
      </c>
      <c r="K35" s="4">
        <v>193</v>
      </c>
      <c r="L35" s="4">
        <v>115</v>
      </c>
      <c r="M35" s="4">
        <v>177</v>
      </c>
      <c r="N35" s="4">
        <v>239</v>
      </c>
      <c r="O35" s="4">
        <v>165</v>
      </c>
      <c r="P35" s="4">
        <v>85</v>
      </c>
      <c r="Q35" s="4">
        <v>229</v>
      </c>
      <c r="R35" s="4">
        <v>104</v>
      </c>
      <c r="S35" s="4">
        <v>156</v>
      </c>
      <c r="T35" s="4">
        <v>144</v>
      </c>
      <c r="U35" s="4">
        <v>156</v>
      </c>
      <c r="V35" s="4">
        <v>170</v>
      </c>
      <c r="W35" s="4">
        <v>160</v>
      </c>
      <c r="X35" s="4">
        <v>158</v>
      </c>
      <c r="Y35" s="4">
        <v>172</v>
      </c>
      <c r="Z35" s="4">
        <f t="shared" si="0"/>
        <v>3162</v>
      </c>
      <c r="AA35" s="255"/>
    </row>
    <row r="36" spans="1:27" ht="26.25" thickBot="1" x14ac:dyDescent="0.3">
      <c r="A36" s="262"/>
      <c r="B36" s="260"/>
      <c r="C36" s="260"/>
      <c r="D36" s="276"/>
      <c r="E36" s="276"/>
      <c r="F36" s="28" t="s">
        <v>3</v>
      </c>
      <c r="G36" s="1">
        <v>171</v>
      </c>
      <c r="H36" s="1">
        <v>180</v>
      </c>
      <c r="I36" s="1">
        <v>195</v>
      </c>
      <c r="J36" s="1">
        <v>193</v>
      </c>
      <c r="K36" s="1">
        <v>193</v>
      </c>
      <c r="L36" s="1">
        <v>115</v>
      </c>
      <c r="M36" s="1">
        <v>177</v>
      </c>
      <c r="N36" s="1">
        <v>239</v>
      </c>
      <c r="O36" s="1">
        <v>165</v>
      </c>
      <c r="P36" s="1">
        <v>85</v>
      </c>
      <c r="Q36" s="1">
        <v>229</v>
      </c>
      <c r="R36" s="1">
        <v>104</v>
      </c>
      <c r="S36" s="1">
        <v>156</v>
      </c>
      <c r="T36" s="1">
        <v>144</v>
      </c>
      <c r="U36" s="1">
        <v>156</v>
      </c>
      <c r="V36" s="1">
        <v>170</v>
      </c>
      <c r="W36" s="1">
        <v>160</v>
      </c>
      <c r="X36" s="1">
        <v>158</v>
      </c>
      <c r="Y36" s="1">
        <v>172</v>
      </c>
      <c r="Z36" s="1">
        <f t="shared" si="0"/>
        <v>3162</v>
      </c>
      <c r="AA36" s="256"/>
    </row>
    <row r="37" spans="1:27" x14ac:dyDescent="0.25">
      <c r="A37" s="261" t="s">
        <v>32</v>
      </c>
      <c r="B37" s="259" t="s">
        <v>8</v>
      </c>
      <c r="C37" s="259"/>
      <c r="D37" s="275" t="s">
        <v>2290</v>
      </c>
      <c r="E37" s="275" t="s">
        <v>693</v>
      </c>
      <c r="F37" s="27" t="s">
        <v>6</v>
      </c>
      <c r="G37" s="4">
        <v>65</v>
      </c>
      <c r="H37" s="4">
        <v>75</v>
      </c>
      <c r="I37" s="4">
        <v>80</v>
      </c>
      <c r="J37" s="4">
        <v>81</v>
      </c>
      <c r="K37" s="4">
        <v>89</v>
      </c>
      <c r="L37" s="4">
        <v>96</v>
      </c>
      <c r="M37" s="4">
        <v>80</v>
      </c>
      <c r="N37" s="4">
        <v>35</v>
      </c>
      <c r="O37" s="4">
        <v>65</v>
      </c>
      <c r="P37" s="4">
        <v>29</v>
      </c>
      <c r="Q37" s="4">
        <v>55</v>
      </c>
      <c r="R37" s="4">
        <v>25</v>
      </c>
      <c r="S37" s="4">
        <v>47</v>
      </c>
      <c r="T37" s="4">
        <v>40</v>
      </c>
      <c r="U37" s="4">
        <v>42</v>
      </c>
      <c r="V37" s="4">
        <v>47</v>
      </c>
      <c r="W37" s="4">
        <v>41</v>
      </c>
      <c r="X37" s="4">
        <v>57</v>
      </c>
      <c r="Y37" s="4">
        <v>50</v>
      </c>
      <c r="Z37" s="4">
        <f t="shared" si="0"/>
        <v>1099</v>
      </c>
      <c r="AA37" s="255"/>
    </row>
    <row r="38" spans="1:27" ht="25.5" x14ac:dyDescent="0.25">
      <c r="A38" s="262"/>
      <c r="B38" s="260"/>
      <c r="C38" s="260"/>
      <c r="D38" s="276"/>
      <c r="E38" s="276"/>
      <c r="F38" s="28" t="s">
        <v>3</v>
      </c>
      <c r="G38" s="1">
        <v>65</v>
      </c>
      <c r="H38" s="1">
        <v>75</v>
      </c>
      <c r="I38" s="1">
        <v>80</v>
      </c>
      <c r="J38" s="1">
        <v>81</v>
      </c>
      <c r="K38" s="1">
        <v>89</v>
      </c>
      <c r="L38" s="1">
        <v>96</v>
      </c>
      <c r="M38" s="1">
        <v>80</v>
      </c>
      <c r="N38" s="1">
        <v>35</v>
      </c>
      <c r="O38" s="1">
        <v>65</v>
      </c>
      <c r="P38" s="1">
        <v>29</v>
      </c>
      <c r="Q38" s="1">
        <v>55</v>
      </c>
      <c r="R38" s="1">
        <v>25</v>
      </c>
      <c r="S38" s="1">
        <v>47</v>
      </c>
      <c r="T38" s="1">
        <v>40</v>
      </c>
      <c r="U38" s="1">
        <v>42</v>
      </c>
      <c r="V38" s="1">
        <v>47</v>
      </c>
      <c r="W38" s="1">
        <v>41</v>
      </c>
      <c r="X38" s="1">
        <v>57</v>
      </c>
      <c r="Y38" s="1">
        <v>50</v>
      </c>
      <c r="Z38" s="1">
        <f t="shared" si="0"/>
        <v>1099</v>
      </c>
      <c r="AA38" s="256"/>
    </row>
    <row r="39" spans="1:27" x14ac:dyDescent="0.25">
      <c r="A39" s="262"/>
      <c r="B39" s="260" t="s">
        <v>10</v>
      </c>
      <c r="C39" s="286" t="s">
        <v>69</v>
      </c>
      <c r="D39" s="276" t="s">
        <v>2291</v>
      </c>
      <c r="E39" s="276" t="s">
        <v>694</v>
      </c>
      <c r="F39" s="28" t="s">
        <v>6</v>
      </c>
      <c r="G39" s="1">
        <v>100</v>
      </c>
      <c r="H39" s="1">
        <v>86</v>
      </c>
      <c r="I39" s="1">
        <v>85</v>
      </c>
      <c r="J39" s="1">
        <v>98</v>
      </c>
      <c r="K39" s="1">
        <v>102</v>
      </c>
      <c r="L39" s="1">
        <v>77</v>
      </c>
      <c r="M39" s="1">
        <v>40</v>
      </c>
      <c r="N39" s="1">
        <v>55</v>
      </c>
      <c r="O39" s="1">
        <v>27</v>
      </c>
      <c r="P39" s="1">
        <v>28</v>
      </c>
      <c r="Q39" s="1">
        <v>23</v>
      </c>
      <c r="R39" s="1">
        <v>17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f t="shared" si="0"/>
        <v>738</v>
      </c>
      <c r="AA39" s="256"/>
    </row>
    <row r="40" spans="1:27" ht="26.25" thickBot="1" x14ac:dyDescent="0.3">
      <c r="A40" s="262"/>
      <c r="B40" s="260"/>
      <c r="C40" s="286"/>
      <c r="D40" s="276"/>
      <c r="E40" s="276"/>
      <c r="F40" s="28" t="s">
        <v>3</v>
      </c>
      <c r="G40" s="1">
        <v>100</v>
      </c>
      <c r="H40" s="1">
        <v>86</v>
      </c>
      <c r="I40" s="1">
        <v>85</v>
      </c>
      <c r="J40" s="1">
        <v>98</v>
      </c>
      <c r="K40" s="1">
        <v>102</v>
      </c>
      <c r="L40" s="1">
        <v>77</v>
      </c>
      <c r="M40" s="1">
        <v>40</v>
      </c>
      <c r="N40" s="1">
        <v>55</v>
      </c>
      <c r="O40" s="1">
        <v>27</v>
      </c>
      <c r="P40" s="1">
        <v>28</v>
      </c>
      <c r="Q40" s="1">
        <v>23</v>
      </c>
      <c r="R40" s="1">
        <v>17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f t="shared" si="0"/>
        <v>738</v>
      </c>
      <c r="AA40" s="256"/>
    </row>
    <row r="41" spans="1:27" x14ac:dyDescent="0.25">
      <c r="A41" s="261" t="s">
        <v>33</v>
      </c>
      <c r="B41" s="259" t="s">
        <v>8</v>
      </c>
      <c r="C41" s="259"/>
      <c r="D41" s="275" t="s">
        <v>2010</v>
      </c>
      <c r="E41" s="275" t="s">
        <v>695</v>
      </c>
      <c r="F41" s="27" t="s">
        <v>6</v>
      </c>
      <c r="G41" s="4">
        <v>210</v>
      </c>
      <c r="H41" s="4">
        <v>151</v>
      </c>
      <c r="I41" s="4">
        <v>181</v>
      </c>
      <c r="J41" s="4">
        <v>204</v>
      </c>
      <c r="K41" s="4">
        <v>209</v>
      </c>
      <c r="L41" s="4">
        <v>184</v>
      </c>
      <c r="M41" s="4">
        <v>129</v>
      </c>
      <c r="N41" s="4">
        <v>156</v>
      </c>
      <c r="O41" s="4">
        <v>110</v>
      </c>
      <c r="P41" s="4">
        <v>142</v>
      </c>
      <c r="Q41" s="4">
        <v>89</v>
      </c>
      <c r="R41" s="4">
        <v>103</v>
      </c>
      <c r="S41" s="4">
        <v>76</v>
      </c>
      <c r="T41" s="4">
        <v>104</v>
      </c>
      <c r="U41" s="4">
        <v>120</v>
      </c>
      <c r="V41" s="4">
        <v>94</v>
      </c>
      <c r="W41" s="4">
        <v>80</v>
      </c>
      <c r="X41" s="4">
        <v>73</v>
      </c>
      <c r="Y41" s="4">
        <v>74</v>
      </c>
      <c r="Z41" s="4">
        <f t="shared" si="0"/>
        <v>2489</v>
      </c>
      <c r="AA41" s="255"/>
    </row>
    <row r="42" spans="1:27" ht="26.25" thickBot="1" x14ac:dyDescent="0.3">
      <c r="A42" s="262"/>
      <c r="B42" s="260"/>
      <c r="C42" s="260"/>
      <c r="D42" s="276"/>
      <c r="E42" s="276"/>
      <c r="F42" s="28" t="s">
        <v>3</v>
      </c>
      <c r="G42" s="1">
        <v>210</v>
      </c>
      <c r="H42" s="1">
        <v>151</v>
      </c>
      <c r="I42" s="1">
        <v>181</v>
      </c>
      <c r="J42" s="1">
        <v>204</v>
      </c>
      <c r="K42" s="1">
        <v>209</v>
      </c>
      <c r="L42" s="1">
        <v>184</v>
      </c>
      <c r="M42" s="1">
        <v>129</v>
      </c>
      <c r="N42" s="1">
        <v>156</v>
      </c>
      <c r="O42" s="1">
        <v>110</v>
      </c>
      <c r="P42" s="1">
        <v>142</v>
      </c>
      <c r="Q42" s="1">
        <v>89</v>
      </c>
      <c r="R42" s="1">
        <v>103</v>
      </c>
      <c r="S42" s="1">
        <v>76</v>
      </c>
      <c r="T42" s="1">
        <v>104</v>
      </c>
      <c r="U42" s="1">
        <v>120</v>
      </c>
      <c r="V42" s="1">
        <v>94</v>
      </c>
      <c r="W42" s="1">
        <v>80</v>
      </c>
      <c r="X42" s="1">
        <v>73</v>
      </c>
      <c r="Y42" s="1">
        <v>74</v>
      </c>
      <c r="Z42" s="1">
        <f t="shared" si="0"/>
        <v>2489</v>
      </c>
      <c r="AA42" s="256"/>
    </row>
    <row r="43" spans="1:27" x14ac:dyDescent="0.25">
      <c r="A43" s="261" t="s">
        <v>34</v>
      </c>
      <c r="B43" s="259" t="s">
        <v>8</v>
      </c>
      <c r="C43" s="259"/>
      <c r="D43" s="275" t="s">
        <v>696</v>
      </c>
      <c r="E43" s="275" t="s">
        <v>697</v>
      </c>
      <c r="F43" s="27" t="s">
        <v>6</v>
      </c>
      <c r="G43" s="4">
        <v>101</v>
      </c>
      <c r="H43" s="4">
        <v>74</v>
      </c>
      <c r="I43" s="4">
        <v>97</v>
      </c>
      <c r="J43" s="4">
        <v>64</v>
      </c>
      <c r="K43" s="4">
        <v>85</v>
      </c>
      <c r="L43" s="4">
        <v>76</v>
      </c>
      <c r="M43" s="4">
        <v>102</v>
      </c>
      <c r="N43" s="4">
        <v>84</v>
      </c>
      <c r="O43" s="4">
        <v>13</v>
      </c>
      <c r="P43" s="4">
        <v>26</v>
      </c>
      <c r="Q43" s="4">
        <v>23</v>
      </c>
      <c r="R43" s="4">
        <v>20</v>
      </c>
      <c r="S43" s="4">
        <v>20</v>
      </c>
      <c r="T43" s="4">
        <v>35</v>
      </c>
      <c r="U43" s="4">
        <v>28</v>
      </c>
      <c r="V43" s="4">
        <v>28</v>
      </c>
      <c r="W43" s="4">
        <v>0</v>
      </c>
      <c r="X43" s="4">
        <v>25</v>
      </c>
      <c r="Y43" s="4">
        <v>25</v>
      </c>
      <c r="Z43" s="4">
        <f t="shared" si="0"/>
        <v>926</v>
      </c>
      <c r="AA43" s="255"/>
    </row>
    <row r="44" spans="1:27" ht="26.25" thickBot="1" x14ac:dyDescent="0.3">
      <c r="A44" s="262"/>
      <c r="B44" s="260"/>
      <c r="C44" s="260"/>
      <c r="D44" s="276"/>
      <c r="E44" s="276"/>
      <c r="F44" s="28" t="s">
        <v>3</v>
      </c>
      <c r="G44" s="1">
        <v>101</v>
      </c>
      <c r="H44" s="1">
        <v>74</v>
      </c>
      <c r="I44" s="1">
        <v>97</v>
      </c>
      <c r="J44" s="1">
        <v>64</v>
      </c>
      <c r="K44" s="1">
        <v>85</v>
      </c>
      <c r="L44" s="1">
        <v>76</v>
      </c>
      <c r="M44" s="1">
        <v>102</v>
      </c>
      <c r="N44" s="1">
        <v>84</v>
      </c>
      <c r="O44" s="1">
        <v>13</v>
      </c>
      <c r="P44" s="1">
        <v>26</v>
      </c>
      <c r="Q44" s="1">
        <v>23</v>
      </c>
      <c r="R44" s="1">
        <v>20</v>
      </c>
      <c r="S44" s="1">
        <v>20</v>
      </c>
      <c r="T44" s="1">
        <v>35</v>
      </c>
      <c r="U44" s="1">
        <v>28</v>
      </c>
      <c r="V44" s="1">
        <v>28</v>
      </c>
      <c r="W44" s="1">
        <v>0</v>
      </c>
      <c r="X44" s="1">
        <v>25</v>
      </c>
      <c r="Y44" s="1">
        <v>25</v>
      </c>
      <c r="Z44" s="1">
        <f t="shared" si="0"/>
        <v>926</v>
      </c>
      <c r="AA44" s="256"/>
    </row>
    <row r="45" spans="1:27" x14ac:dyDescent="0.25">
      <c r="A45" s="261" t="s">
        <v>109</v>
      </c>
      <c r="B45" s="259" t="s">
        <v>8</v>
      </c>
      <c r="C45" s="259"/>
      <c r="D45" s="275" t="s">
        <v>698</v>
      </c>
      <c r="E45" s="275" t="s">
        <v>699</v>
      </c>
      <c r="F45" s="27" t="s">
        <v>6</v>
      </c>
      <c r="G45" s="4">
        <v>178</v>
      </c>
      <c r="H45" s="4">
        <v>209</v>
      </c>
      <c r="I45" s="4">
        <v>225</v>
      </c>
      <c r="J45" s="4">
        <v>222</v>
      </c>
      <c r="K45" s="4">
        <v>188</v>
      </c>
      <c r="L45" s="4">
        <v>227</v>
      </c>
      <c r="M45" s="4">
        <v>144</v>
      </c>
      <c r="N45" s="4">
        <v>166</v>
      </c>
      <c r="O45" s="4">
        <v>118</v>
      </c>
      <c r="P45" s="4">
        <v>171</v>
      </c>
      <c r="Q45" s="4">
        <v>122</v>
      </c>
      <c r="R45" s="4">
        <v>116</v>
      </c>
      <c r="S45" s="4">
        <v>101</v>
      </c>
      <c r="T45" s="4">
        <v>87</v>
      </c>
      <c r="U45" s="4">
        <v>72</v>
      </c>
      <c r="V45" s="4">
        <v>80</v>
      </c>
      <c r="W45" s="4">
        <v>77</v>
      </c>
      <c r="X45" s="4">
        <v>78</v>
      </c>
      <c r="Y45" s="4">
        <v>88</v>
      </c>
      <c r="Z45" s="4">
        <f t="shared" si="0"/>
        <v>2669</v>
      </c>
      <c r="AA45" s="255"/>
    </row>
    <row r="46" spans="1:27" ht="26.25" thickBot="1" x14ac:dyDescent="0.3">
      <c r="A46" s="262"/>
      <c r="B46" s="260"/>
      <c r="C46" s="260"/>
      <c r="D46" s="276"/>
      <c r="E46" s="276"/>
      <c r="F46" s="28" t="s">
        <v>3</v>
      </c>
      <c r="G46" s="1">
        <v>178</v>
      </c>
      <c r="H46" s="1">
        <v>209</v>
      </c>
      <c r="I46" s="1">
        <v>225</v>
      </c>
      <c r="J46" s="1">
        <v>222</v>
      </c>
      <c r="K46" s="1">
        <v>188</v>
      </c>
      <c r="L46" s="1">
        <v>227</v>
      </c>
      <c r="M46" s="1">
        <v>144</v>
      </c>
      <c r="N46" s="1">
        <v>166</v>
      </c>
      <c r="O46" s="1">
        <v>118</v>
      </c>
      <c r="P46" s="1">
        <v>171</v>
      </c>
      <c r="Q46" s="1">
        <v>122</v>
      </c>
      <c r="R46" s="1">
        <v>116</v>
      </c>
      <c r="S46" s="1">
        <v>101</v>
      </c>
      <c r="T46" s="1">
        <v>87</v>
      </c>
      <c r="U46" s="1">
        <v>72</v>
      </c>
      <c r="V46" s="1">
        <v>80</v>
      </c>
      <c r="W46" s="1">
        <v>77</v>
      </c>
      <c r="X46" s="1">
        <v>78</v>
      </c>
      <c r="Y46" s="1">
        <v>88</v>
      </c>
      <c r="Z46" s="1">
        <f t="shared" si="0"/>
        <v>2669</v>
      </c>
      <c r="AA46" s="256"/>
    </row>
    <row r="47" spans="1:27" x14ac:dyDescent="0.25">
      <c r="A47" s="261" t="s">
        <v>120</v>
      </c>
      <c r="B47" s="259" t="s">
        <v>8</v>
      </c>
      <c r="C47" s="259"/>
      <c r="D47" s="275" t="s">
        <v>700</v>
      </c>
      <c r="E47" s="275" t="s">
        <v>701</v>
      </c>
      <c r="F47" s="27" t="s">
        <v>6</v>
      </c>
      <c r="G47" s="4">
        <v>150</v>
      </c>
      <c r="H47" s="4">
        <v>143</v>
      </c>
      <c r="I47" s="4">
        <v>150</v>
      </c>
      <c r="J47" s="4">
        <v>169</v>
      </c>
      <c r="K47" s="4">
        <v>196</v>
      </c>
      <c r="L47" s="4">
        <v>167</v>
      </c>
      <c r="M47" s="4">
        <v>170</v>
      </c>
      <c r="N47" s="4">
        <v>122</v>
      </c>
      <c r="O47" s="4">
        <v>68</v>
      </c>
      <c r="P47" s="4">
        <v>99</v>
      </c>
      <c r="Q47" s="4">
        <v>131</v>
      </c>
      <c r="R47" s="4">
        <v>79</v>
      </c>
      <c r="S47" s="4">
        <v>99</v>
      </c>
      <c r="T47" s="4">
        <v>94</v>
      </c>
      <c r="U47" s="4">
        <v>88</v>
      </c>
      <c r="V47" s="4">
        <v>92</v>
      </c>
      <c r="W47" s="4">
        <v>65</v>
      </c>
      <c r="X47" s="4">
        <v>58</v>
      </c>
      <c r="Y47" s="4">
        <v>65</v>
      </c>
      <c r="Z47" s="4">
        <f t="shared" si="0"/>
        <v>2205</v>
      </c>
      <c r="AA47" s="255" t="s">
        <v>1851</v>
      </c>
    </row>
    <row r="48" spans="1:27" ht="25.5" x14ac:dyDescent="0.25">
      <c r="A48" s="262"/>
      <c r="B48" s="260"/>
      <c r="C48" s="260"/>
      <c r="D48" s="276"/>
      <c r="E48" s="276"/>
      <c r="F48" s="28" t="s">
        <v>3</v>
      </c>
      <c r="G48" s="1">
        <v>0</v>
      </c>
      <c r="H48" s="1">
        <v>143</v>
      </c>
      <c r="I48" s="1">
        <v>150</v>
      </c>
      <c r="J48" s="1">
        <v>169</v>
      </c>
      <c r="K48" s="1">
        <v>196</v>
      </c>
      <c r="L48" s="1">
        <v>167</v>
      </c>
      <c r="M48" s="1">
        <v>170</v>
      </c>
      <c r="N48" s="1">
        <v>122</v>
      </c>
      <c r="O48" s="1">
        <v>68</v>
      </c>
      <c r="P48" s="1">
        <v>99</v>
      </c>
      <c r="Q48" s="1">
        <v>131</v>
      </c>
      <c r="R48" s="1">
        <v>79</v>
      </c>
      <c r="S48" s="1">
        <v>99</v>
      </c>
      <c r="T48" s="1">
        <v>94</v>
      </c>
      <c r="U48" s="1">
        <v>88</v>
      </c>
      <c r="V48" s="1">
        <v>92</v>
      </c>
      <c r="W48" s="1">
        <v>65</v>
      </c>
      <c r="X48" s="1">
        <v>58</v>
      </c>
      <c r="Y48" s="1">
        <v>65</v>
      </c>
      <c r="Z48" s="1">
        <f t="shared" si="0"/>
        <v>2055</v>
      </c>
      <c r="AA48" s="256"/>
    </row>
    <row r="49" spans="1:27" x14ac:dyDescent="0.25">
      <c r="A49" s="262"/>
      <c r="B49" s="260" t="s">
        <v>10</v>
      </c>
      <c r="C49" s="286" t="s">
        <v>123</v>
      </c>
      <c r="D49" s="276" t="s">
        <v>702</v>
      </c>
      <c r="E49" s="276" t="s">
        <v>1865</v>
      </c>
      <c r="F49" s="28" t="s">
        <v>6</v>
      </c>
      <c r="G49" s="1">
        <v>92</v>
      </c>
      <c r="H49" s="1">
        <v>53</v>
      </c>
      <c r="I49" s="1">
        <v>73</v>
      </c>
      <c r="J49" s="1">
        <v>84</v>
      </c>
      <c r="K49" s="1">
        <v>96</v>
      </c>
      <c r="L49" s="1">
        <v>71</v>
      </c>
      <c r="M49" s="1">
        <v>156</v>
      </c>
      <c r="N49" s="1">
        <v>109</v>
      </c>
      <c r="O49" s="1">
        <v>123</v>
      </c>
      <c r="P49" s="1">
        <v>57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f t="shared" si="0"/>
        <v>914</v>
      </c>
      <c r="AA49" s="256"/>
    </row>
    <row r="50" spans="1:27" ht="25.5" x14ac:dyDescent="0.25">
      <c r="A50" s="262"/>
      <c r="B50" s="260"/>
      <c r="C50" s="286"/>
      <c r="D50" s="276"/>
      <c r="E50" s="276"/>
      <c r="F50" s="28" t="s">
        <v>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f t="shared" si="0"/>
        <v>0</v>
      </c>
      <c r="AA50" s="256"/>
    </row>
    <row r="51" spans="1:27" x14ac:dyDescent="0.25">
      <c r="A51" s="262"/>
      <c r="B51" s="260"/>
      <c r="C51" s="286" t="s">
        <v>126</v>
      </c>
      <c r="D51" s="298" t="s">
        <v>703</v>
      </c>
      <c r="E51" s="299" t="s">
        <v>1866</v>
      </c>
      <c r="F51" s="28" t="s">
        <v>6</v>
      </c>
      <c r="G51" s="6">
        <v>130</v>
      </c>
      <c r="H51" s="6">
        <v>141</v>
      </c>
      <c r="I51" s="6">
        <v>119</v>
      </c>
      <c r="J51" s="6">
        <v>105</v>
      </c>
      <c r="K51" s="6">
        <v>113</v>
      </c>
      <c r="L51" s="6">
        <v>121</v>
      </c>
      <c r="M51" s="1">
        <v>155</v>
      </c>
      <c r="N51" s="1">
        <v>167</v>
      </c>
      <c r="O51" s="6">
        <v>131</v>
      </c>
      <c r="P51" s="1">
        <v>82</v>
      </c>
      <c r="Q51" s="1">
        <v>78</v>
      </c>
      <c r="R51" s="1">
        <v>55</v>
      </c>
      <c r="S51" s="1">
        <v>17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f t="shared" si="0"/>
        <v>1414</v>
      </c>
      <c r="AA51" s="256"/>
    </row>
    <row r="52" spans="1:27" ht="26.25" thickBot="1" x14ac:dyDescent="0.3">
      <c r="A52" s="262"/>
      <c r="B52" s="260"/>
      <c r="C52" s="286"/>
      <c r="D52" s="282"/>
      <c r="E52" s="299"/>
      <c r="F52" s="28" t="s">
        <v>3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">
        <v>0</v>
      </c>
      <c r="N52" s="1">
        <v>0</v>
      </c>
      <c r="O52" s="6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f t="shared" si="0"/>
        <v>0</v>
      </c>
      <c r="AA52" s="256"/>
    </row>
    <row r="53" spans="1:27" x14ac:dyDescent="0.25">
      <c r="A53" s="261" t="s">
        <v>128</v>
      </c>
      <c r="B53" s="259" t="s">
        <v>8</v>
      </c>
      <c r="C53" s="259"/>
      <c r="D53" s="275" t="s">
        <v>704</v>
      </c>
      <c r="E53" s="275" t="s">
        <v>705</v>
      </c>
      <c r="F53" s="27" t="s">
        <v>6</v>
      </c>
      <c r="G53" s="4">
        <v>157</v>
      </c>
      <c r="H53" s="4">
        <v>124</v>
      </c>
      <c r="I53" s="4">
        <v>164</v>
      </c>
      <c r="J53" s="4">
        <v>141</v>
      </c>
      <c r="K53" s="4">
        <v>118</v>
      </c>
      <c r="L53" s="4">
        <v>115</v>
      </c>
      <c r="M53" s="4">
        <v>92</v>
      </c>
      <c r="N53" s="4">
        <v>96</v>
      </c>
      <c r="O53" s="4">
        <v>73</v>
      </c>
      <c r="P53" s="4">
        <v>71</v>
      </c>
      <c r="Q53" s="4">
        <v>50</v>
      </c>
      <c r="R53" s="4">
        <v>45</v>
      </c>
      <c r="S53" s="4">
        <v>36</v>
      </c>
      <c r="T53" s="4">
        <v>50</v>
      </c>
      <c r="U53" s="4">
        <v>36</v>
      </c>
      <c r="V53" s="4">
        <v>42</v>
      </c>
      <c r="W53" s="4">
        <v>53</v>
      </c>
      <c r="X53" s="4">
        <v>47</v>
      </c>
      <c r="Y53" s="4">
        <v>41</v>
      </c>
      <c r="Z53" s="4">
        <f t="shared" si="0"/>
        <v>1551</v>
      </c>
      <c r="AA53" s="255"/>
    </row>
    <row r="54" spans="1:27" ht="26.25" thickBot="1" x14ac:dyDescent="0.3">
      <c r="A54" s="262"/>
      <c r="B54" s="260"/>
      <c r="C54" s="260"/>
      <c r="D54" s="276"/>
      <c r="E54" s="276"/>
      <c r="F54" s="28" t="s">
        <v>3</v>
      </c>
      <c r="G54" s="1">
        <v>157</v>
      </c>
      <c r="H54" s="1">
        <v>124</v>
      </c>
      <c r="I54" s="1">
        <v>164</v>
      </c>
      <c r="J54" s="1">
        <v>141</v>
      </c>
      <c r="K54" s="1">
        <v>118</v>
      </c>
      <c r="L54" s="1">
        <v>115</v>
      </c>
      <c r="M54" s="1">
        <v>92</v>
      </c>
      <c r="N54" s="1">
        <v>96</v>
      </c>
      <c r="O54" s="1">
        <v>73</v>
      </c>
      <c r="P54" s="1">
        <v>71</v>
      </c>
      <c r="Q54" s="1">
        <v>50</v>
      </c>
      <c r="R54" s="1">
        <v>45</v>
      </c>
      <c r="S54" s="1">
        <v>36</v>
      </c>
      <c r="T54" s="1">
        <v>50</v>
      </c>
      <c r="U54" s="1">
        <v>36</v>
      </c>
      <c r="V54" s="1">
        <v>42</v>
      </c>
      <c r="W54" s="1">
        <v>53</v>
      </c>
      <c r="X54" s="1">
        <v>47</v>
      </c>
      <c r="Y54" s="1">
        <v>41</v>
      </c>
      <c r="Z54" s="1">
        <f t="shared" si="0"/>
        <v>1551</v>
      </c>
      <c r="AA54" s="256"/>
    </row>
    <row r="55" spans="1:27" x14ac:dyDescent="0.25">
      <c r="A55" s="261" t="s">
        <v>133</v>
      </c>
      <c r="B55" s="259" t="s">
        <v>8</v>
      </c>
      <c r="C55" s="259"/>
      <c r="D55" s="275" t="s">
        <v>706</v>
      </c>
      <c r="E55" s="275" t="s">
        <v>707</v>
      </c>
      <c r="F55" s="27" t="s">
        <v>6</v>
      </c>
      <c r="G55" s="4">
        <v>146</v>
      </c>
      <c r="H55" s="4">
        <v>160</v>
      </c>
      <c r="I55" s="4">
        <v>151</v>
      </c>
      <c r="J55" s="4">
        <v>142</v>
      </c>
      <c r="K55" s="4">
        <v>140</v>
      </c>
      <c r="L55" s="4">
        <v>157</v>
      </c>
      <c r="M55" s="4">
        <v>134</v>
      </c>
      <c r="N55" s="4">
        <v>136</v>
      </c>
      <c r="O55" s="4">
        <v>123</v>
      </c>
      <c r="P55" s="4">
        <v>36</v>
      </c>
      <c r="Q55" s="4">
        <v>118</v>
      </c>
      <c r="R55" s="4">
        <v>87</v>
      </c>
      <c r="S55" s="4">
        <v>57</v>
      </c>
      <c r="T55" s="4">
        <v>59</v>
      </c>
      <c r="U55" s="4">
        <v>51</v>
      </c>
      <c r="V55" s="4">
        <v>63</v>
      </c>
      <c r="W55" s="4">
        <v>52</v>
      </c>
      <c r="X55" s="4">
        <v>59</v>
      </c>
      <c r="Y55" s="4">
        <v>72</v>
      </c>
      <c r="Z55" s="4">
        <f t="shared" si="0"/>
        <v>1943</v>
      </c>
      <c r="AA55" s="255"/>
    </row>
    <row r="56" spans="1:27" ht="25.5" x14ac:dyDescent="0.25">
      <c r="A56" s="262"/>
      <c r="B56" s="260"/>
      <c r="C56" s="260"/>
      <c r="D56" s="276"/>
      <c r="E56" s="276"/>
      <c r="F56" s="28" t="s">
        <v>3</v>
      </c>
      <c r="G56" s="1">
        <v>146</v>
      </c>
      <c r="H56" s="1">
        <v>160</v>
      </c>
      <c r="I56" s="1">
        <v>151</v>
      </c>
      <c r="J56" s="1">
        <v>142</v>
      </c>
      <c r="K56" s="1">
        <v>140</v>
      </c>
      <c r="L56" s="1">
        <v>157</v>
      </c>
      <c r="M56" s="1">
        <v>134</v>
      </c>
      <c r="N56" s="1">
        <v>136</v>
      </c>
      <c r="O56" s="1">
        <v>123</v>
      </c>
      <c r="P56" s="1">
        <v>36</v>
      </c>
      <c r="Q56" s="1">
        <v>118</v>
      </c>
      <c r="R56" s="1">
        <v>87</v>
      </c>
      <c r="S56" s="1">
        <v>57</v>
      </c>
      <c r="T56" s="1">
        <v>59</v>
      </c>
      <c r="U56" s="1">
        <v>51</v>
      </c>
      <c r="V56" s="1">
        <v>63</v>
      </c>
      <c r="W56" s="1">
        <v>52</v>
      </c>
      <c r="X56" s="1">
        <v>59</v>
      </c>
      <c r="Y56" s="1">
        <v>72</v>
      </c>
      <c r="Z56" s="1">
        <f t="shared" si="0"/>
        <v>1943</v>
      </c>
      <c r="AA56" s="256"/>
    </row>
    <row r="57" spans="1:27" x14ac:dyDescent="0.25">
      <c r="A57" s="262"/>
      <c r="B57" s="260" t="s">
        <v>10</v>
      </c>
      <c r="C57" s="286" t="s">
        <v>624</v>
      </c>
      <c r="D57" s="276" t="s">
        <v>708</v>
      </c>
      <c r="E57" s="276" t="s">
        <v>709</v>
      </c>
      <c r="F57" s="28" t="s">
        <v>6</v>
      </c>
      <c r="G57" s="1">
        <v>18</v>
      </c>
      <c r="H57" s="1">
        <v>26</v>
      </c>
      <c r="I57" s="1">
        <v>23</v>
      </c>
      <c r="J57" s="1">
        <v>25</v>
      </c>
      <c r="K57" s="1">
        <v>16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f t="shared" si="0"/>
        <v>108</v>
      </c>
      <c r="AA57" s="256"/>
    </row>
    <row r="58" spans="1:27" ht="25.5" x14ac:dyDescent="0.25">
      <c r="A58" s="262"/>
      <c r="B58" s="260"/>
      <c r="C58" s="286"/>
      <c r="D58" s="276"/>
      <c r="E58" s="276"/>
      <c r="F58" s="28" t="s">
        <v>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f t="shared" si="0"/>
        <v>0</v>
      </c>
      <c r="AA58" s="256"/>
    </row>
    <row r="59" spans="1:27" x14ac:dyDescent="0.25">
      <c r="A59" s="262"/>
      <c r="B59" s="260"/>
      <c r="C59" s="286" t="s">
        <v>710</v>
      </c>
      <c r="D59" s="298" t="s">
        <v>711</v>
      </c>
      <c r="E59" s="299" t="s">
        <v>712</v>
      </c>
      <c r="F59" s="28" t="s">
        <v>6</v>
      </c>
      <c r="G59" s="6">
        <v>0</v>
      </c>
      <c r="H59" s="6">
        <v>0</v>
      </c>
      <c r="I59" s="6">
        <v>0</v>
      </c>
      <c r="J59" s="6">
        <v>0</v>
      </c>
      <c r="K59" s="6">
        <v>11</v>
      </c>
      <c r="L59" s="6">
        <v>15</v>
      </c>
      <c r="M59" s="1">
        <v>0</v>
      </c>
      <c r="N59" s="1">
        <v>0</v>
      </c>
      <c r="O59" s="6">
        <v>14</v>
      </c>
      <c r="P59" s="1">
        <v>0</v>
      </c>
      <c r="Q59" s="1">
        <v>40</v>
      </c>
      <c r="R59" s="1">
        <v>33</v>
      </c>
      <c r="S59" s="1">
        <v>18</v>
      </c>
      <c r="T59" s="1">
        <v>19</v>
      </c>
      <c r="U59" s="1">
        <v>16</v>
      </c>
      <c r="V59" s="1">
        <v>18</v>
      </c>
      <c r="W59" s="1">
        <v>17</v>
      </c>
      <c r="X59" s="1">
        <v>16</v>
      </c>
      <c r="Y59" s="1">
        <v>16</v>
      </c>
      <c r="Z59" s="1">
        <f t="shared" si="0"/>
        <v>233</v>
      </c>
      <c r="AA59" s="256"/>
    </row>
    <row r="60" spans="1:27" ht="26.25" thickBot="1" x14ac:dyDescent="0.3">
      <c r="A60" s="262"/>
      <c r="B60" s="260"/>
      <c r="C60" s="286"/>
      <c r="D60" s="282"/>
      <c r="E60" s="299"/>
      <c r="F60" s="28" t="s">
        <v>3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">
        <v>0</v>
      </c>
      <c r="N60" s="1">
        <v>0</v>
      </c>
      <c r="O60" s="6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f t="shared" si="0"/>
        <v>0</v>
      </c>
      <c r="AA60" s="256"/>
    </row>
    <row r="61" spans="1:27" x14ac:dyDescent="0.25">
      <c r="A61" s="262"/>
      <c r="B61" s="410" t="s">
        <v>8</v>
      </c>
      <c r="C61" s="411"/>
      <c r="D61" s="276" t="s">
        <v>713</v>
      </c>
      <c r="E61" s="276" t="s">
        <v>714</v>
      </c>
      <c r="F61" s="28" t="s">
        <v>6</v>
      </c>
      <c r="G61" s="1">
        <v>44</v>
      </c>
      <c r="H61" s="1">
        <v>29</v>
      </c>
      <c r="I61" s="1">
        <v>31</v>
      </c>
      <c r="J61" s="1">
        <v>27</v>
      </c>
      <c r="K61" s="1">
        <v>23</v>
      </c>
      <c r="L61" s="1">
        <v>25</v>
      </c>
      <c r="M61" s="1">
        <v>78</v>
      </c>
      <c r="N61" s="1">
        <v>90</v>
      </c>
      <c r="O61" s="1">
        <v>70</v>
      </c>
      <c r="P61" s="1">
        <v>36</v>
      </c>
      <c r="Q61" s="1">
        <v>38</v>
      </c>
      <c r="R61" s="1">
        <v>38</v>
      </c>
      <c r="S61" s="1">
        <v>29</v>
      </c>
      <c r="T61" s="1">
        <v>40</v>
      </c>
      <c r="U61" s="1">
        <v>31</v>
      </c>
      <c r="V61" s="1">
        <v>72</v>
      </c>
      <c r="W61" s="1">
        <v>64</v>
      </c>
      <c r="X61" s="1">
        <v>41</v>
      </c>
      <c r="Y61" s="1">
        <v>41</v>
      </c>
      <c r="Z61" s="1">
        <f t="shared" si="0"/>
        <v>847</v>
      </c>
      <c r="AA61" s="256"/>
    </row>
    <row r="62" spans="1:27" ht="26.25" thickBot="1" x14ac:dyDescent="0.3">
      <c r="A62" s="300"/>
      <c r="B62" s="367"/>
      <c r="C62" s="368"/>
      <c r="D62" s="280"/>
      <c r="E62" s="280"/>
      <c r="F62" s="26" t="s">
        <v>3</v>
      </c>
      <c r="G62" s="3">
        <v>44</v>
      </c>
      <c r="H62" s="3">
        <v>29</v>
      </c>
      <c r="I62" s="3">
        <v>31</v>
      </c>
      <c r="J62" s="3">
        <v>27</v>
      </c>
      <c r="K62" s="3">
        <v>23</v>
      </c>
      <c r="L62" s="3">
        <v>25</v>
      </c>
      <c r="M62" s="3">
        <v>78</v>
      </c>
      <c r="N62" s="3">
        <v>90</v>
      </c>
      <c r="O62" s="3">
        <v>70</v>
      </c>
      <c r="P62" s="3">
        <v>36</v>
      </c>
      <c r="Q62" s="3">
        <v>38</v>
      </c>
      <c r="R62" s="3">
        <v>38</v>
      </c>
      <c r="S62" s="3">
        <v>29</v>
      </c>
      <c r="T62" s="3">
        <v>40</v>
      </c>
      <c r="U62" s="3">
        <v>31</v>
      </c>
      <c r="V62" s="3">
        <v>72</v>
      </c>
      <c r="W62" s="3">
        <v>64</v>
      </c>
      <c r="X62" s="3">
        <v>41</v>
      </c>
      <c r="Y62" s="3">
        <v>41</v>
      </c>
      <c r="Z62" s="3">
        <f t="shared" si="0"/>
        <v>847</v>
      </c>
      <c r="AA62" s="264"/>
    </row>
    <row r="63" spans="1:27" x14ac:dyDescent="0.25">
      <c r="A63" s="322" t="s">
        <v>13</v>
      </c>
      <c r="B63" s="323"/>
      <c r="C63" s="323"/>
      <c r="D63" s="323"/>
      <c r="E63" s="323"/>
      <c r="F63" s="27" t="s">
        <v>6</v>
      </c>
      <c r="G63" s="7">
        <f>G61+G59+G57+G55+G53+G51+G49+G47+G45+G43+G41+G39+G37+G35+G33+G31+G29+G27+G25+G23+G21+G19+G17+G15+G13+G11+G9+G7</f>
        <v>3149</v>
      </c>
      <c r="H63" s="7">
        <f t="shared" ref="H63:Z63" si="1">H61+H59+H57+H55+H53+H51+H49+H47+H45+H43+H41+H39+H37+H35+H33+H31+H29+H27+H25+H23+H21+H19+H17+H15+H13+H11+H9+H7</f>
        <v>2880</v>
      </c>
      <c r="I63" s="7">
        <f t="shared" si="1"/>
        <v>3119</v>
      </c>
      <c r="J63" s="7">
        <f t="shared" si="1"/>
        <v>3047</v>
      </c>
      <c r="K63" s="7">
        <f t="shared" si="1"/>
        <v>3031</v>
      </c>
      <c r="L63" s="7">
        <f t="shared" si="1"/>
        <v>2744</v>
      </c>
      <c r="M63" s="7">
        <f t="shared" si="1"/>
        <v>2549</v>
      </c>
      <c r="N63" s="7">
        <f t="shared" si="1"/>
        <v>2484</v>
      </c>
      <c r="O63" s="7">
        <f t="shared" si="1"/>
        <v>1872</v>
      </c>
      <c r="P63" s="7">
        <f t="shared" si="1"/>
        <v>1598</v>
      </c>
      <c r="Q63" s="7">
        <f t="shared" si="1"/>
        <v>1650</v>
      </c>
      <c r="R63" s="7">
        <f t="shared" si="1"/>
        <v>1418</v>
      </c>
      <c r="S63" s="7">
        <f t="shared" si="1"/>
        <v>1467</v>
      </c>
      <c r="T63" s="7">
        <f t="shared" si="1"/>
        <v>1445</v>
      </c>
      <c r="U63" s="7">
        <f t="shared" si="1"/>
        <v>1367</v>
      </c>
      <c r="V63" s="7">
        <f t="shared" si="1"/>
        <v>1468</v>
      </c>
      <c r="W63" s="7">
        <f t="shared" si="1"/>
        <v>1371</v>
      </c>
      <c r="X63" s="7">
        <f t="shared" si="1"/>
        <v>1401</v>
      </c>
      <c r="Y63" s="7">
        <f t="shared" si="1"/>
        <v>1528</v>
      </c>
      <c r="Z63" s="7">
        <f t="shared" si="1"/>
        <v>39588</v>
      </c>
      <c r="AA63" s="88"/>
    </row>
    <row r="64" spans="1:27" ht="26.25" thickBot="1" x14ac:dyDescent="0.3">
      <c r="A64" s="324"/>
      <c r="B64" s="325"/>
      <c r="C64" s="325"/>
      <c r="D64" s="325"/>
      <c r="E64" s="325"/>
      <c r="F64" s="26" t="s">
        <v>3</v>
      </c>
      <c r="G64" s="8">
        <f>G62+G60+G58+G56+G54+G52+G50+G48+G46+G44+G42+G40+G38+G36+G34+G32+G30+G28+G26+G24+G22+G20+G18+G16+G14+G12+G10+G8</f>
        <v>2759</v>
      </c>
      <c r="H64" s="8">
        <f t="shared" ref="H64:Z64" si="2">H62+H60+H58+H56+H54+H52+H50+H48+H46+H44+H42+H40+H38+H36+H34+H32+H30+H28+H26+H24+H22+H20+H18+H16+H14+H12+H10+H8</f>
        <v>2660</v>
      </c>
      <c r="I64" s="8">
        <f t="shared" si="2"/>
        <v>2904</v>
      </c>
      <c r="J64" s="8">
        <f t="shared" si="2"/>
        <v>2833</v>
      </c>
      <c r="K64" s="8">
        <f t="shared" si="2"/>
        <v>2795</v>
      </c>
      <c r="L64" s="8">
        <f t="shared" si="2"/>
        <v>2537</v>
      </c>
      <c r="M64" s="8">
        <f t="shared" si="2"/>
        <v>2238</v>
      </c>
      <c r="N64" s="8">
        <f t="shared" si="2"/>
        <v>2208</v>
      </c>
      <c r="O64" s="8">
        <f t="shared" si="2"/>
        <v>1604</v>
      </c>
      <c r="P64" s="8">
        <f t="shared" si="2"/>
        <v>1459</v>
      </c>
      <c r="Q64" s="8">
        <f t="shared" si="2"/>
        <v>1532</v>
      </c>
      <c r="R64" s="8">
        <f t="shared" si="2"/>
        <v>1330</v>
      </c>
      <c r="S64" s="8">
        <f t="shared" si="2"/>
        <v>1432</v>
      </c>
      <c r="T64" s="8">
        <f t="shared" si="2"/>
        <v>1426</v>
      </c>
      <c r="U64" s="8">
        <f t="shared" si="2"/>
        <v>1351</v>
      </c>
      <c r="V64" s="8">
        <f t="shared" si="2"/>
        <v>1450</v>
      </c>
      <c r="W64" s="8">
        <f t="shared" si="2"/>
        <v>1354</v>
      </c>
      <c r="X64" s="8">
        <f t="shared" si="2"/>
        <v>1385</v>
      </c>
      <c r="Y64" s="8">
        <f t="shared" si="2"/>
        <v>1512</v>
      </c>
      <c r="Z64" s="8">
        <f t="shared" si="2"/>
        <v>36769</v>
      </c>
      <c r="AA64" s="89"/>
    </row>
  </sheetData>
  <mergeCells count="143">
    <mergeCell ref="A63:E64"/>
    <mergeCell ref="A61:A62"/>
    <mergeCell ref="B61:C62"/>
    <mergeCell ref="D61:D62"/>
    <mergeCell ref="E61:E62"/>
    <mergeCell ref="AA61:AA62"/>
    <mergeCell ref="C59:C60"/>
    <mergeCell ref="D59:D60"/>
    <mergeCell ref="E59:E60"/>
    <mergeCell ref="AA59:AA60"/>
    <mergeCell ref="A55:A60"/>
    <mergeCell ref="B55:C56"/>
    <mergeCell ref="D55:D56"/>
    <mergeCell ref="E55:E56"/>
    <mergeCell ref="AA55:AA56"/>
    <mergeCell ref="B57:B60"/>
    <mergeCell ref="C57:C58"/>
    <mergeCell ref="D57:D58"/>
    <mergeCell ref="E57:E58"/>
    <mergeCell ref="AA57:AA58"/>
    <mergeCell ref="A53:A54"/>
    <mergeCell ref="B53:C54"/>
    <mergeCell ref="D53:D54"/>
    <mergeCell ref="E53:E54"/>
    <mergeCell ref="AA53:AA54"/>
    <mergeCell ref="C51:C52"/>
    <mergeCell ref="D51:D52"/>
    <mergeCell ref="E51:E52"/>
    <mergeCell ref="AA51:AA52"/>
    <mergeCell ref="A47:A52"/>
    <mergeCell ref="B47:C48"/>
    <mergeCell ref="D47:D48"/>
    <mergeCell ref="E47:E48"/>
    <mergeCell ref="AA47:AA48"/>
    <mergeCell ref="B49:B52"/>
    <mergeCell ref="C49:C50"/>
    <mergeCell ref="D49:D50"/>
    <mergeCell ref="E49:E50"/>
    <mergeCell ref="AA49:AA50"/>
    <mergeCell ref="A45:A46"/>
    <mergeCell ref="B45:C46"/>
    <mergeCell ref="D45:D46"/>
    <mergeCell ref="E45:E46"/>
    <mergeCell ref="AA45:AA46"/>
    <mergeCell ref="A43:A44"/>
    <mergeCell ref="B43:C44"/>
    <mergeCell ref="D43:D44"/>
    <mergeCell ref="E43:E44"/>
    <mergeCell ref="AA43:AA44"/>
    <mergeCell ref="A41:A42"/>
    <mergeCell ref="B41:C42"/>
    <mergeCell ref="D41:D42"/>
    <mergeCell ref="E41:E42"/>
    <mergeCell ref="AA41:AA42"/>
    <mergeCell ref="A37:A40"/>
    <mergeCell ref="B37:C38"/>
    <mergeCell ref="D37:D38"/>
    <mergeCell ref="E37:E38"/>
    <mergeCell ref="AA37:AA38"/>
    <mergeCell ref="B39:B40"/>
    <mergeCell ref="C39:C40"/>
    <mergeCell ref="D39:D40"/>
    <mergeCell ref="E39:E40"/>
    <mergeCell ref="AA39:AA40"/>
    <mergeCell ref="A35:A36"/>
    <mergeCell ref="B35:C36"/>
    <mergeCell ref="D35:D36"/>
    <mergeCell ref="E35:E36"/>
    <mergeCell ref="AA35:AA36"/>
    <mergeCell ref="A33:A34"/>
    <mergeCell ref="B33:C34"/>
    <mergeCell ref="D33:D34"/>
    <mergeCell ref="E33:E34"/>
    <mergeCell ref="AA33:AA34"/>
    <mergeCell ref="C29:C30"/>
    <mergeCell ref="D29:D30"/>
    <mergeCell ref="E29:E30"/>
    <mergeCell ref="AA29:AA30"/>
    <mergeCell ref="C31:C32"/>
    <mergeCell ref="D31:D32"/>
    <mergeCell ref="E31:E32"/>
    <mergeCell ref="AA31:AA32"/>
    <mergeCell ref="A25:A32"/>
    <mergeCell ref="B25:C26"/>
    <mergeCell ref="D25:D26"/>
    <mergeCell ref="E25:E26"/>
    <mergeCell ref="AA25:AA26"/>
    <mergeCell ref="B27:B32"/>
    <mergeCell ref="C27:C28"/>
    <mergeCell ref="D27:D28"/>
    <mergeCell ref="E27:E28"/>
    <mergeCell ref="AA27:AA28"/>
    <mergeCell ref="A21:A24"/>
    <mergeCell ref="B21:C22"/>
    <mergeCell ref="D21:D22"/>
    <mergeCell ref="E21:E22"/>
    <mergeCell ref="AA21:AA22"/>
    <mergeCell ref="B23:B24"/>
    <mergeCell ref="C23:C24"/>
    <mergeCell ref="D23:D24"/>
    <mergeCell ref="E23:E24"/>
    <mergeCell ref="AA23:AA24"/>
    <mergeCell ref="A19:A20"/>
    <mergeCell ref="B19:C20"/>
    <mergeCell ref="D19:D20"/>
    <mergeCell ref="E19:E20"/>
    <mergeCell ref="AA19:AA20"/>
    <mergeCell ref="A15:A18"/>
    <mergeCell ref="B15:C16"/>
    <mergeCell ref="D15:D16"/>
    <mergeCell ref="E15:E16"/>
    <mergeCell ref="AA15:AA16"/>
    <mergeCell ref="B17:B18"/>
    <mergeCell ref="C17:C18"/>
    <mergeCell ref="D17:D18"/>
    <mergeCell ref="E17:E18"/>
    <mergeCell ref="AA17:AA18"/>
    <mergeCell ref="A13:A14"/>
    <mergeCell ref="B13:C14"/>
    <mergeCell ref="D13:D14"/>
    <mergeCell ref="E13:E14"/>
    <mergeCell ref="AA13:AA14"/>
    <mergeCell ref="A11:A12"/>
    <mergeCell ref="B11:C12"/>
    <mergeCell ref="D11:D12"/>
    <mergeCell ref="E11:E12"/>
    <mergeCell ref="AA11:AA12"/>
    <mergeCell ref="A1:AA1"/>
    <mergeCell ref="A2:E2"/>
    <mergeCell ref="A3:E4"/>
    <mergeCell ref="AA3:AA4"/>
    <mergeCell ref="A5:AA5"/>
    <mergeCell ref="B6:C6"/>
    <mergeCell ref="A9:A10"/>
    <mergeCell ref="B9:C10"/>
    <mergeCell ref="D9:D10"/>
    <mergeCell ref="E9:E10"/>
    <mergeCell ref="AA9:AA10"/>
    <mergeCell ref="A7:A8"/>
    <mergeCell ref="B7:C8"/>
    <mergeCell ref="D7:D8"/>
    <mergeCell ref="E7:E8"/>
    <mergeCell ref="AA7:AA8"/>
  </mergeCells>
  <pageMargins left="0.7" right="0.7" top="0.75" bottom="0.75" header="0.3" footer="0.3"/>
  <pageSetup paperSize="9"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opLeftCell="A2" zoomScale="75" zoomScaleNormal="75" zoomScaleSheetLayoutView="9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59" sqref="E7:E60"/>
    </sheetView>
  </sheetViews>
  <sheetFormatPr defaultRowHeight="12.75" x14ac:dyDescent="0.25"/>
  <cols>
    <col min="1" max="1" width="6.42578125" style="141" customWidth="1"/>
    <col min="2" max="2" width="30" style="219" customWidth="1"/>
    <col min="3" max="3" width="6.5703125" style="142" customWidth="1"/>
    <col min="4" max="4" width="48.5703125" style="141" customWidth="1"/>
    <col min="5" max="5" width="16.85546875" style="141" customWidth="1"/>
    <col min="6" max="6" width="31.140625" style="219" customWidth="1"/>
    <col min="7" max="25" width="4.7109375" style="139" customWidth="1"/>
    <col min="26" max="26" width="8.140625" style="139" customWidth="1"/>
    <col min="27" max="27" width="13.7109375" style="139" customWidth="1"/>
    <col min="28" max="257" width="9.140625" style="139"/>
    <col min="258" max="258" width="30" style="139" customWidth="1"/>
    <col min="259" max="259" width="9.28515625" style="139" customWidth="1"/>
    <col min="260" max="260" width="28" style="139" customWidth="1"/>
    <col min="261" max="261" width="15.42578125" style="139" customWidth="1"/>
    <col min="262" max="262" width="31.140625" style="139" customWidth="1"/>
    <col min="263" max="281" width="4.7109375" style="139" customWidth="1"/>
    <col min="282" max="282" width="8.140625" style="139" customWidth="1"/>
    <col min="283" max="283" width="13.7109375" style="139" customWidth="1"/>
    <col min="284" max="513" width="9.140625" style="139"/>
    <col min="514" max="514" width="30" style="139" customWidth="1"/>
    <col min="515" max="515" width="9.28515625" style="139" customWidth="1"/>
    <col min="516" max="516" width="28" style="139" customWidth="1"/>
    <col min="517" max="517" width="15.42578125" style="139" customWidth="1"/>
    <col min="518" max="518" width="31.140625" style="139" customWidth="1"/>
    <col min="519" max="537" width="4.7109375" style="139" customWidth="1"/>
    <col min="538" max="538" width="8.140625" style="139" customWidth="1"/>
    <col min="539" max="539" width="13.7109375" style="139" customWidth="1"/>
    <col min="540" max="769" width="9.140625" style="139"/>
    <col min="770" max="770" width="30" style="139" customWidth="1"/>
    <col min="771" max="771" width="9.28515625" style="139" customWidth="1"/>
    <col min="772" max="772" width="28" style="139" customWidth="1"/>
    <col min="773" max="773" width="15.42578125" style="139" customWidth="1"/>
    <col min="774" max="774" width="31.140625" style="139" customWidth="1"/>
    <col min="775" max="793" width="4.7109375" style="139" customWidth="1"/>
    <col min="794" max="794" width="8.140625" style="139" customWidth="1"/>
    <col min="795" max="795" width="13.7109375" style="139" customWidth="1"/>
    <col min="796" max="1025" width="9.140625" style="139"/>
    <col min="1026" max="1026" width="30" style="139" customWidth="1"/>
    <col min="1027" max="1027" width="9.28515625" style="139" customWidth="1"/>
    <col min="1028" max="1028" width="28" style="139" customWidth="1"/>
    <col min="1029" max="1029" width="15.42578125" style="139" customWidth="1"/>
    <col min="1030" max="1030" width="31.140625" style="139" customWidth="1"/>
    <col min="1031" max="1049" width="4.7109375" style="139" customWidth="1"/>
    <col min="1050" max="1050" width="8.140625" style="139" customWidth="1"/>
    <col min="1051" max="1051" width="13.7109375" style="139" customWidth="1"/>
    <col min="1052" max="1281" width="9.140625" style="139"/>
    <col min="1282" max="1282" width="30" style="139" customWidth="1"/>
    <col min="1283" max="1283" width="9.28515625" style="139" customWidth="1"/>
    <col min="1284" max="1284" width="28" style="139" customWidth="1"/>
    <col min="1285" max="1285" width="15.42578125" style="139" customWidth="1"/>
    <col min="1286" max="1286" width="31.140625" style="139" customWidth="1"/>
    <col min="1287" max="1305" width="4.7109375" style="139" customWidth="1"/>
    <col min="1306" max="1306" width="8.140625" style="139" customWidth="1"/>
    <col min="1307" max="1307" width="13.7109375" style="139" customWidth="1"/>
    <col min="1308" max="1537" width="9.140625" style="139"/>
    <col min="1538" max="1538" width="30" style="139" customWidth="1"/>
    <col min="1539" max="1539" width="9.28515625" style="139" customWidth="1"/>
    <col min="1540" max="1540" width="28" style="139" customWidth="1"/>
    <col min="1541" max="1541" width="15.42578125" style="139" customWidth="1"/>
    <col min="1542" max="1542" width="31.140625" style="139" customWidth="1"/>
    <col min="1543" max="1561" width="4.7109375" style="139" customWidth="1"/>
    <col min="1562" max="1562" width="8.140625" style="139" customWidth="1"/>
    <col min="1563" max="1563" width="13.7109375" style="139" customWidth="1"/>
    <col min="1564" max="1793" width="9.140625" style="139"/>
    <col min="1794" max="1794" width="30" style="139" customWidth="1"/>
    <col min="1795" max="1795" width="9.28515625" style="139" customWidth="1"/>
    <col min="1796" max="1796" width="28" style="139" customWidth="1"/>
    <col min="1797" max="1797" width="15.42578125" style="139" customWidth="1"/>
    <col min="1798" max="1798" width="31.140625" style="139" customWidth="1"/>
    <col min="1799" max="1817" width="4.7109375" style="139" customWidth="1"/>
    <col min="1818" max="1818" width="8.140625" style="139" customWidth="1"/>
    <col min="1819" max="1819" width="13.7109375" style="139" customWidth="1"/>
    <col min="1820" max="2049" width="9.140625" style="139"/>
    <col min="2050" max="2050" width="30" style="139" customWidth="1"/>
    <col min="2051" max="2051" width="9.28515625" style="139" customWidth="1"/>
    <col min="2052" max="2052" width="28" style="139" customWidth="1"/>
    <col min="2053" max="2053" width="15.42578125" style="139" customWidth="1"/>
    <col min="2054" max="2054" width="31.140625" style="139" customWidth="1"/>
    <col min="2055" max="2073" width="4.7109375" style="139" customWidth="1"/>
    <col min="2074" max="2074" width="8.140625" style="139" customWidth="1"/>
    <col min="2075" max="2075" width="13.7109375" style="139" customWidth="1"/>
    <col min="2076" max="2305" width="9.140625" style="139"/>
    <col min="2306" max="2306" width="30" style="139" customWidth="1"/>
    <col min="2307" max="2307" width="9.28515625" style="139" customWidth="1"/>
    <col min="2308" max="2308" width="28" style="139" customWidth="1"/>
    <col min="2309" max="2309" width="15.42578125" style="139" customWidth="1"/>
    <col min="2310" max="2310" width="31.140625" style="139" customWidth="1"/>
    <col min="2311" max="2329" width="4.7109375" style="139" customWidth="1"/>
    <col min="2330" max="2330" width="8.140625" style="139" customWidth="1"/>
    <col min="2331" max="2331" width="13.7109375" style="139" customWidth="1"/>
    <col min="2332" max="2561" width="9.140625" style="139"/>
    <col min="2562" max="2562" width="30" style="139" customWidth="1"/>
    <col min="2563" max="2563" width="9.28515625" style="139" customWidth="1"/>
    <col min="2564" max="2564" width="28" style="139" customWidth="1"/>
    <col min="2565" max="2565" width="15.42578125" style="139" customWidth="1"/>
    <col min="2566" max="2566" width="31.140625" style="139" customWidth="1"/>
    <col min="2567" max="2585" width="4.7109375" style="139" customWidth="1"/>
    <col min="2586" max="2586" width="8.140625" style="139" customWidth="1"/>
    <col min="2587" max="2587" width="13.7109375" style="139" customWidth="1"/>
    <col min="2588" max="2817" width="9.140625" style="139"/>
    <col min="2818" max="2818" width="30" style="139" customWidth="1"/>
    <col min="2819" max="2819" width="9.28515625" style="139" customWidth="1"/>
    <col min="2820" max="2820" width="28" style="139" customWidth="1"/>
    <col min="2821" max="2821" width="15.42578125" style="139" customWidth="1"/>
    <col min="2822" max="2822" width="31.140625" style="139" customWidth="1"/>
    <col min="2823" max="2841" width="4.7109375" style="139" customWidth="1"/>
    <col min="2842" max="2842" width="8.140625" style="139" customWidth="1"/>
    <col min="2843" max="2843" width="13.7109375" style="139" customWidth="1"/>
    <col min="2844" max="3073" width="9.140625" style="139"/>
    <col min="3074" max="3074" width="30" style="139" customWidth="1"/>
    <col min="3075" max="3075" width="9.28515625" style="139" customWidth="1"/>
    <col min="3076" max="3076" width="28" style="139" customWidth="1"/>
    <col min="3077" max="3077" width="15.42578125" style="139" customWidth="1"/>
    <col min="3078" max="3078" width="31.140625" style="139" customWidth="1"/>
    <col min="3079" max="3097" width="4.7109375" style="139" customWidth="1"/>
    <col min="3098" max="3098" width="8.140625" style="139" customWidth="1"/>
    <col min="3099" max="3099" width="13.7109375" style="139" customWidth="1"/>
    <col min="3100" max="3329" width="9.140625" style="139"/>
    <col min="3330" max="3330" width="30" style="139" customWidth="1"/>
    <col min="3331" max="3331" width="9.28515625" style="139" customWidth="1"/>
    <col min="3332" max="3332" width="28" style="139" customWidth="1"/>
    <col min="3333" max="3333" width="15.42578125" style="139" customWidth="1"/>
    <col min="3334" max="3334" width="31.140625" style="139" customWidth="1"/>
    <col min="3335" max="3353" width="4.7109375" style="139" customWidth="1"/>
    <col min="3354" max="3354" width="8.140625" style="139" customWidth="1"/>
    <col min="3355" max="3355" width="13.7109375" style="139" customWidth="1"/>
    <col min="3356" max="3585" width="9.140625" style="139"/>
    <col min="3586" max="3586" width="30" style="139" customWidth="1"/>
    <col min="3587" max="3587" width="9.28515625" style="139" customWidth="1"/>
    <col min="3588" max="3588" width="28" style="139" customWidth="1"/>
    <col min="3589" max="3589" width="15.42578125" style="139" customWidth="1"/>
    <col min="3590" max="3590" width="31.140625" style="139" customWidth="1"/>
    <col min="3591" max="3609" width="4.7109375" style="139" customWidth="1"/>
    <col min="3610" max="3610" width="8.140625" style="139" customWidth="1"/>
    <col min="3611" max="3611" width="13.7109375" style="139" customWidth="1"/>
    <col min="3612" max="3841" width="9.140625" style="139"/>
    <col min="3842" max="3842" width="30" style="139" customWidth="1"/>
    <col min="3843" max="3843" width="9.28515625" style="139" customWidth="1"/>
    <col min="3844" max="3844" width="28" style="139" customWidth="1"/>
    <col min="3845" max="3845" width="15.42578125" style="139" customWidth="1"/>
    <col min="3846" max="3846" width="31.140625" style="139" customWidth="1"/>
    <col min="3847" max="3865" width="4.7109375" style="139" customWidth="1"/>
    <col min="3866" max="3866" width="8.140625" style="139" customWidth="1"/>
    <col min="3867" max="3867" width="13.7109375" style="139" customWidth="1"/>
    <col min="3868" max="4097" width="9.140625" style="139"/>
    <col min="4098" max="4098" width="30" style="139" customWidth="1"/>
    <col min="4099" max="4099" width="9.28515625" style="139" customWidth="1"/>
    <col min="4100" max="4100" width="28" style="139" customWidth="1"/>
    <col min="4101" max="4101" width="15.42578125" style="139" customWidth="1"/>
    <col min="4102" max="4102" width="31.140625" style="139" customWidth="1"/>
    <col min="4103" max="4121" width="4.7109375" style="139" customWidth="1"/>
    <col min="4122" max="4122" width="8.140625" style="139" customWidth="1"/>
    <col min="4123" max="4123" width="13.7109375" style="139" customWidth="1"/>
    <col min="4124" max="4353" width="9.140625" style="139"/>
    <col min="4354" max="4354" width="30" style="139" customWidth="1"/>
    <col min="4355" max="4355" width="9.28515625" style="139" customWidth="1"/>
    <col min="4356" max="4356" width="28" style="139" customWidth="1"/>
    <col min="4357" max="4357" width="15.42578125" style="139" customWidth="1"/>
    <col min="4358" max="4358" width="31.140625" style="139" customWidth="1"/>
    <col min="4359" max="4377" width="4.7109375" style="139" customWidth="1"/>
    <col min="4378" max="4378" width="8.140625" style="139" customWidth="1"/>
    <col min="4379" max="4379" width="13.7109375" style="139" customWidth="1"/>
    <col min="4380" max="4609" width="9.140625" style="139"/>
    <col min="4610" max="4610" width="30" style="139" customWidth="1"/>
    <col min="4611" max="4611" width="9.28515625" style="139" customWidth="1"/>
    <col min="4612" max="4612" width="28" style="139" customWidth="1"/>
    <col min="4613" max="4613" width="15.42578125" style="139" customWidth="1"/>
    <col min="4614" max="4614" width="31.140625" style="139" customWidth="1"/>
    <col min="4615" max="4633" width="4.7109375" style="139" customWidth="1"/>
    <col min="4634" max="4634" width="8.140625" style="139" customWidth="1"/>
    <col min="4635" max="4635" width="13.7109375" style="139" customWidth="1"/>
    <col min="4636" max="4865" width="9.140625" style="139"/>
    <col min="4866" max="4866" width="30" style="139" customWidth="1"/>
    <col min="4867" max="4867" width="9.28515625" style="139" customWidth="1"/>
    <col min="4868" max="4868" width="28" style="139" customWidth="1"/>
    <col min="4869" max="4869" width="15.42578125" style="139" customWidth="1"/>
    <col min="4870" max="4870" width="31.140625" style="139" customWidth="1"/>
    <col min="4871" max="4889" width="4.7109375" style="139" customWidth="1"/>
    <col min="4890" max="4890" width="8.140625" style="139" customWidth="1"/>
    <col min="4891" max="4891" width="13.7109375" style="139" customWidth="1"/>
    <col min="4892" max="5121" width="9.140625" style="139"/>
    <col min="5122" max="5122" width="30" style="139" customWidth="1"/>
    <col min="5123" max="5123" width="9.28515625" style="139" customWidth="1"/>
    <col min="5124" max="5124" width="28" style="139" customWidth="1"/>
    <col min="5125" max="5125" width="15.42578125" style="139" customWidth="1"/>
    <col min="5126" max="5126" width="31.140625" style="139" customWidth="1"/>
    <col min="5127" max="5145" width="4.7109375" style="139" customWidth="1"/>
    <col min="5146" max="5146" width="8.140625" style="139" customWidth="1"/>
    <col min="5147" max="5147" width="13.7109375" style="139" customWidth="1"/>
    <col min="5148" max="5377" width="9.140625" style="139"/>
    <col min="5378" max="5378" width="30" style="139" customWidth="1"/>
    <col min="5379" max="5379" width="9.28515625" style="139" customWidth="1"/>
    <col min="5380" max="5380" width="28" style="139" customWidth="1"/>
    <col min="5381" max="5381" width="15.42578125" style="139" customWidth="1"/>
    <col min="5382" max="5382" width="31.140625" style="139" customWidth="1"/>
    <col min="5383" max="5401" width="4.7109375" style="139" customWidth="1"/>
    <col min="5402" max="5402" width="8.140625" style="139" customWidth="1"/>
    <col min="5403" max="5403" width="13.7109375" style="139" customWidth="1"/>
    <col min="5404" max="5633" width="9.140625" style="139"/>
    <col min="5634" max="5634" width="30" style="139" customWidth="1"/>
    <col min="5635" max="5635" width="9.28515625" style="139" customWidth="1"/>
    <col min="5636" max="5636" width="28" style="139" customWidth="1"/>
    <col min="5637" max="5637" width="15.42578125" style="139" customWidth="1"/>
    <col min="5638" max="5638" width="31.140625" style="139" customWidth="1"/>
    <col min="5639" max="5657" width="4.7109375" style="139" customWidth="1"/>
    <col min="5658" max="5658" width="8.140625" style="139" customWidth="1"/>
    <col min="5659" max="5659" width="13.7109375" style="139" customWidth="1"/>
    <col min="5660" max="5889" width="9.140625" style="139"/>
    <col min="5890" max="5890" width="30" style="139" customWidth="1"/>
    <col min="5891" max="5891" width="9.28515625" style="139" customWidth="1"/>
    <col min="5892" max="5892" width="28" style="139" customWidth="1"/>
    <col min="5893" max="5893" width="15.42578125" style="139" customWidth="1"/>
    <col min="5894" max="5894" width="31.140625" style="139" customWidth="1"/>
    <col min="5895" max="5913" width="4.7109375" style="139" customWidth="1"/>
    <col min="5914" max="5914" width="8.140625" style="139" customWidth="1"/>
    <col min="5915" max="5915" width="13.7109375" style="139" customWidth="1"/>
    <col min="5916" max="6145" width="9.140625" style="139"/>
    <col min="6146" max="6146" width="30" style="139" customWidth="1"/>
    <col min="6147" max="6147" width="9.28515625" style="139" customWidth="1"/>
    <col min="6148" max="6148" width="28" style="139" customWidth="1"/>
    <col min="6149" max="6149" width="15.42578125" style="139" customWidth="1"/>
    <col min="6150" max="6150" width="31.140625" style="139" customWidth="1"/>
    <col min="6151" max="6169" width="4.7109375" style="139" customWidth="1"/>
    <col min="6170" max="6170" width="8.140625" style="139" customWidth="1"/>
    <col min="6171" max="6171" width="13.7109375" style="139" customWidth="1"/>
    <col min="6172" max="6401" width="9.140625" style="139"/>
    <col min="6402" max="6402" width="30" style="139" customWidth="1"/>
    <col min="6403" max="6403" width="9.28515625" style="139" customWidth="1"/>
    <col min="6404" max="6404" width="28" style="139" customWidth="1"/>
    <col min="6405" max="6405" width="15.42578125" style="139" customWidth="1"/>
    <col min="6406" max="6406" width="31.140625" style="139" customWidth="1"/>
    <col min="6407" max="6425" width="4.7109375" style="139" customWidth="1"/>
    <col min="6426" max="6426" width="8.140625" style="139" customWidth="1"/>
    <col min="6427" max="6427" width="13.7109375" style="139" customWidth="1"/>
    <col min="6428" max="6657" width="9.140625" style="139"/>
    <col min="6658" max="6658" width="30" style="139" customWidth="1"/>
    <col min="6659" max="6659" width="9.28515625" style="139" customWidth="1"/>
    <col min="6660" max="6660" width="28" style="139" customWidth="1"/>
    <col min="6661" max="6661" width="15.42578125" style="139" customWidth="1"/>
    <col min="6662" max="6662" width="31.140625" style="139" customWidth="1"/>
    <col min="6663" max="6681" width="4.7109375" style="139" customWidth="1"/>
    <col min="6682" max="6682" width="8.140625" style="139" customWidth="1"/>
    <col min="6683" max="6683" width="13.7109375" style="139" customWidth="1"/>
    <col min="6684" max="6913" width="9.140625" style="139"/>
    <col min="6914" max="6914" width="30" style="139" customWidth="1"/>
    <col min="6915" max="6915" width="9.28515625" style="139" customWidth="1"/>
    <col min="6916" max="6916" width="28" style="139" customWidth="1"/>
    <col min="6917" max="6917" width="15.42578125" style="139" customWidth="1"/>
    <col min="6918" max="6918" width="31.140625" style="139" customWidth="1"/>
    <col min="6919" max="6937" width="4.7109375" style="139" customWidth="1"/>
    <col min="6938" max="6938" width="8.140625" style="139" customWidth="1"/>
    <col min="6939" max="6939" width="13.7109375" style="139" customWidth="1"/>
    <col min="6940" max="7169" width="9.140625" style="139"/>
    <col min="7170" max="7170" width="30" style="139" customWidth="1"/>
    <col min="7171" max="7171" width="9.28515625" style="139" customWidth="1"/>
    <col min="7172" max="7172" width="28" style="139" customWidth="1"/>
    <col min="7173" max="7173" width="15.42578125" style="139" customWidth="1"/>
    <col min="7174" max="7174" width="31.140625" style="139" customWidth="1"/>
    <col min="7175" max="7193" width="4.7109375" style="139" customWidth="1"/>
    <col min="7194" max="7194" width="8.140625" style="139" customWidth="1"/>
    <col min="7195" max="7195" width="13.7109375" style="139" customWidth="1"/>
    <col min="7196" max="7425" width="9.140625" style="139"/>
    <col min="7426" max="7426" width="30" style="139" customWidth="1"/>
    <col min="7427" max="7427" width="9.28515625" style="139" customWidth="1"/>
    <col min="7428" max="7428" width="28" style="139" customWidth="1"/>
    <col min="7429" max="7429" width="15.42578125" style="139" customWidth="1"/>
    <col min="7430" max="7430" width="31.140625" style="139" customWidth="1"/>
    <col min="7431" max="7449" width="4.7109375" style="139" customWidth="1"/>
    <col min="7450" max="7450" width="8.140625" style="139" customWidth="1"/>
    <col min="7451" max="7451" width="13.7109375" style="139" customWidth="1"/>
    <col min="7452" max="7681" width="9.140625" style="139"/>
    <col min="7682" max="7682" width="30" style="139" customWidth="1"/>
    <col min="7683" max="7683" width="9.28515625" style="139" customWidth="1"/>
    <col min="7684" max="7684" width="28" style="139" customWidth="1"/>
    <col min="7685" max="7685" width="15.42578125" style="139" customWidth="1"/>
    <col min="7686" max="7686" width="31.140625" style="139" customWidth="1"/>
    <col min="7687" max="7705" width="4.7109375" style="139" customWidth="1"/>
    <col min="7706" max="7706" width="8.140625" style="139" customWidth="1"/>
    <col min="7707" max="7707" width="13.7109375" style="139" customWidth="1"/>
    <col min="7708" max="7937" width="9.140625" style="139"/>
    <col min="7938" max="7938" width="30" style="139" customWidth="1"/>
    <col min="7939" max="7939" width="9.28515625" style="139" customWidth="1"/>
    <col min="7940" max="7940" width="28" style="139" customWidth="1"/>
    <col min="7941" max="7941" width="15.42578125" style="139" customWidth="1"/>
    <col min="7942" max="7942" width="31.140625" style="139" customWidth="1"/>
    <col min="7943" max="7961" width="4.7109375" style="139" customWidth="1"/>
    <col min="7962" max="7962" width="8.140625" style="139" customWidth="1"/>
    <col min="7963" max="7963" width="13.7109375" style="139" customWidth="1"/>
    <col min="7964" max="8193" width="9.140625" style="139"/>
    <col min="8194" max="8194" width="30" style="139" customWidth="1"/>
    <col min="8195" max="8195" width="9.28515625" style="139" customWidth="1"/>
    <col min="8196" max="8196" width="28" style="139" customWidth="1"/>
    <col min="8197" max="8197" width="15.42578125" style="139" customWidth="1"/>
    <col min="8198" max="8198" width="31.140625" style="139" customWidth="1"/>
    <col min="8199" max="8217" width="4.7109375" style="139" customWidth="1"/>
    <col min="8218" max="8218" width="8.140625" style="139" customWidth="1"/>
    <col min="8219" max="8219" width="13.7109375" style="139" customWidth="1"/>
    <col min="8220" max="8449" width="9.140625" style="139"/>
    <col min="8450" max="8450" width="30" style="139" customWidth="1"/>
    <col min="8451" max="8451" width="9.28515625" style="139" customWidth="1"/>
    <col min="8452" max="8452" width="28" style="139" customWidth="1"/>
    <col min="8453" max="8453" width="15.42578125" style="139" customWidth="1"/>
    <col min="8454" max="8454" width="31.140625" style="139" customWidth="1"/>
    <col min="8455" max="8473" width="4.7109375" style="139" customWidth="1"/>
    <col min="8474" max="8474" width="8.140625" style="139" customWidth="1"/>
    <col min="8475" max="8475" width="13.7109375" style="139" customWidth="1"/>
    <col min="8476" max="8705" width="9.140625" style="139"/>
    <col min="8706" max="8706" width="30" style="139" customWidth="1"/>
    <col min="8707" max="8707" width="9.28515625" style="139" customWidth="1"/>
    <col min="8708" max="8708" width="28" style="139" customWidth="1"/>
    <col min="8709" max="8709" width="15.42578125" style="139" customWidth="1"/>
    <col min="8710" max="8710" width="31.140625" style="139" customWidth="1"/>
    <col min="8711" max="8729" width="4.7109375" style="139" customWidth="1"/>
    <col min="8730" max="8730" width="8.140625" style="139" customWidth="1"/>
    <col min="8731" max="8731" width="13.7109375" style="139" customWidth="1"/>
    <col min="8732" max="8961" width="9.140625" style="139"/>
    <col min="8962" max="8962" width="30" style="139" customWidth="1"/>
    <col min="8963" max="8963" width="9.28515625" style="139" customWidth="1"/>
    <col min="8964" max="8964" width="28" style="139" customWidth="1"/>
    <col min="8965" max="8965" width="15.42578125" style="139" customWidth="1"/>
    <col min="8966" max="8966" width="31.140625" style="139" customWidth="1"/>
    <col min="8967" max="8985" width="4.7109375" style="139" customWidth="1"/>
    <col min="8986" max="8986" width="8.140625" style="139" customWidth="1"/>
    <col min="8987" max="8987" width="13.7109375" style="139" customWidth="1"/>
    <col min="8988" max="9217" width="9.140625" style="139"/>
    <col min="9218" max="9218" width="30" style="139" customWidth="1"/>
    <col min="9219" max="9219" width="9.28515625" style="139" customWidth="1"/>
    <col min="9220" max="9220" width="28" style="139" customWidth="1"/>
    <col min="9221" max="9221" width="15.42578125" style="139" customWidth="1"/>
    <col min="9222" max="9222" width="31.140625" style="139" customWidth="1"/>
    <col min="9223" max="9241" width="4.7109375" style="139" customWidth="1"/>
    <col min="9242" max="9242" width="8.140625" style="139" customWidth="1"/>
    <col min="9243" max="9243" width="13.7109375" style="139" customWidth="1"/>
    <col min="9244" max="9473" width="9.140625" style="139"/>
    <col min="9474" max="9474" width="30" style="139" customWidth="1"/>
    <col min="9475" max="9475" width="9.28515625" style="139" customWidth="1"/>
    <col min="9476" max="9476" width="28" style="139" customWidth="1"/>
    <col min="9477" max="9477" width="15.42578125" style="139" customWidth="1"/>
    <col min="9478" max="9478" width="31.140625" style="139" customWidth="1"/>
    <col min="9479" max="9497" width="4.7109375" style="139" customWidth="1"/>
    <col min="9498" max="9498" width="8.140625" style="139" customWidth="1"/>
    <col min="9499" max="9499" width="13.7109375" style="139" customWidth="1"/>
    <col min="9500" max="9729" width="9.140625" style="139"/>
    <col min="9730" max="9730" width="30" style="139" customWidth="1"/>
    <col min="9731" max="9731" width="9.28515625" style="139" customWidth="1"/>
    <col min="9732" max="9732" width="28" style="139" customWidth="1"/>
    <col min="9733" max="9733" width="15.42578125" style="139" customWidth="1"/>
    <col min="9734" max="9734" width="31.140625" style="139" customWidth="1"/>
    <col min="9735" max="9753" width="4.7109375" style="139" customWidth="1"/>
    <col min="9754" max="9754" width="8.140625" style="139" customWidth="1"/>
    <col min="9755" max="9755" width="13.7109375" style="139" customWidth="1"/>
    <col min="9756" max="9985" width="9.140625" style="139"/>
    <col min="9986" max="9986" width="30" style="139" customWidth="1"/>
    <col min="9987" max="9987" width="9.28515625" style="139" customWidth="1"/>
    <col min="9988" max="9988" width="28" style="139" customWidth="1"/>
    <col min="9989" max="9989" width="15.42578125" style="139" customWidth="1"/>
    <col min="9990" max="9990" width="31.140625" style="139" customWidth="1"/>
    <col min="9991" max="10009" width="4.7109375" style="139" customWidth="1"/>
    <col min="10010" max="10010" width="8.140625" style="139" customWidth="1"/>
    <col min="10011" max="10011" width="13.7109375" style="139" customWidth="1"/>
    <col min="10012" max="10241" width="9.140625" style="139"/>
    <col min="10242" max="10242" width="30" style="139" customWidth="1"/>
    <col min="10243" max="10243" width="9.28515625" style="139" customWidth="1"/>
    <col min="10244" max="10244" width="28" style="139" customWidth="1"/>
    <col min="10245" max="10245" width="15.42578125" style="139" customWidth="1"/>
    <col min="10246" max="10246" width="31.140625" style="139" customWidth="1"/>
    <col min="10247" max="10265" width="4.7109375" style="139" customWidth="1"/>
    <col min="10266" max="10266" width="8.140625" style="139" customWidth="1"/>
    <col min="10267" max="10267" width="13.7109375" style="139" customWidth="1"/>
    <col min="10268" max="10497" width="9.140625" style="139"/>
    <col min="10498" max="10498" width="30" style="139" customWidth="1"/>
    <col min="10499" max="10499" width="9.28515625" style="139" customWidth="1"/>
    <col min="10500" max="10500" width="28" style="139" customWidth="1"/>
    <col min="10501" max="10501" width="15.42578125" style="139" customWidth="1"/>
    <col min="10502" max="10502" width="31.140625" style="139" customWidth="1"/>
    <col min="10503" max="10521" width="4.7109375" style="139" customWidth="1"/>
    <col min="10522" max="10522" width="8.140625" style="139" customWidth="1"/>
    <col min="10523" max="10523" width="13.7109375" style="139" customWidth="1"/>
    <col min="10524" max="10753" width="9.140625" style="139"/>
    <col min="10754" max="10754" width="30" style="139" customWidth="1"/>
    <col min="10755" max="10755" width="9.28515625" style="139" customWidth="1"/>
    <col min="10756" max="10756" width="28" style="139" customWidth="1"/>
    <col min="10757" max="10757" width="15.42578125" style="139" customWidth="1"/>
    <col min="10758" max="10758" width="31.140625" style="139" customWidth="1"/>
    <col min="10759" max="10777" width="4.7109375" style="139" customWidth="1"/>
    <col min="10778" max="10778" width="8.140625" style="139" customWidth="1"/>
    <col min="10779" max="10779" width="13.7109375" style="139" customWidth="1"/>
    <col min="10780" max="11009" width="9.140625" style="139"/>
    <col min="11010" max="11010" width="30" style="139" customWidth="1"/>
    <col min="11011" max="11011" width="9.28515625" style="139" customWidth="1"/>
    <col min="11012" max="11012" width="28" style="139" customWidth="1"/>
    <col min="11013" max="11013" width="15.42578125" style="139" customWidth="1"/>
    <col min="11014" max="11014" width="31.140625" style="139" customWidth="1"/>
    <col min="11015" max="11033" width="4.7109375" style="139" customWidth="1"/>
    <col min="11034" max="11034" width="8.140625" style="139" customWidth="1"/>
    <col min="11035" max="11035" width="13.7109375" style="139" customWidth="1"/>
    <col min="11036" max="11265" width="9.140625" style="139"/>
    <col min="11266" max="11266" width="30" style="139" customWidth="1"/>
    <col min="11267" max="11267" width="9.28515625" style="139" customWidth="1"/>
    <col min="11268" max="11268" width="28" style="139" customWidth="1"/>
    <col min="11269" max="11269" width="15.42578125" style="139" customWidth="1"/>
    <col min="11270" max="11270" width="31.140625" style="139" customWidth="1"/>
    <col min="11271" max="11289" width="4.7109375" style="139" customWidth="1"/>
    <col min="11290" max="11290" width="8.140625" style="139" customWidth="1"/>
    <col min="11291" max="11291" width="13.7109375" style="139" customWidth="1"/>
    <col min="11292" max="11521" width="9.140625" style="139"/>
    <col min="11522" max="11522" width="30" style="139" customWidth="1"/>
    <col min="11523" max="11523" width="9.28515625" style="139" customWidth="1"/>
    <col min="11524" max="11524" width="28" style="139" customWidth="1"/>
    <col min="11525" max="11525" width="15.42578125" style="139" customWidth="1"/>
    <col min="11526" max="11526" width="31.140625" style="139" customWidth="1"/>
    <col min="11527" max="11545" width="4.7109375" style="139" customWidth="1"/>
    <col min="11546" max="11546" width="8.140625" style="139" customWidth="1"/>
    <col min="11547" max="11547" width="13.7109375" style="139" customWidth="1"/>
    <col min="11548" max="11777" width="9.140625" style="139"/>
    <col min="11778" max="11778" width="30" style="139" customWidth="1"/>
    <col min="11779" max="11779" width="9.28515625" style="139" customWidth="1"/>
    <col min="11780" max="11780" width="28" style="139" customWidth="1"/>
    <col min="11781" max="11781" width="15.42578125" style="139" customWidth="1"/>
    <col min="11782" max="11782" width="31.140625" style="139" customWidth="1"/>
    <col min="11783" max="11801" width="4.7109375" style="139" customWidth="1"/>
    <col min="11802" max="11802" width="8.140625" style="139" customWidth="1"/>
    <col min="11803" max="11803" width="13.7109375" style="139" customWidth="1"/>
    <col min="11804" max="12033" width="9.140625" style="139"/>
    <col min="12034" max="12034" width="30" style="139" customWidth="1"/>
    <col min="12035" max="12035" width="9.28515625" style="139" customWidth="1"/>
    <col min="12036" max="12036" width="28" style="139" customWidth="1"/>
    <col min="12037" max="12037" width="15.42578125" style="139" customWidth="1"/>
    <col min="12038" max="12038" width="31.140625" style="139" customWidth="1"/>
    <col min="12039" max="12057" width="4.7109375" style="139" customWidth="1"/>
    <col min="12058" max="12058" width="8.140625" style="139" customWidth="1"/>
    <col min="12059" max="12059" width="13.7109375" style="139" customWidth="1"/>
    <col min="12060" max="12289" width="9.140625" style="139"/>
    <col min="12290" max="12290" width="30" style="139" customWidth="1"/>
    <col min="12291" max="12291" width="9.28515625" style="139" customWidth="1"/>
    <col min="12292" max="12292" width="28" style="139" customWidth="1"/>
    <col min="12293" max="12293" width="15.42578125" style="139" customWidth="1"/>
    <col min="12294" max="12294" width="31.140625" style="139" customWidth="1"/>
    <col min="12295" max="12313" width="4.7109375" style="139" customWidth="1"/>
    <col min="12314" max="12314" width="8.140625" style="139" customWidth="1"/>
    <col min="12315" max="12315" width="13.7109375" style="139" customWidth="1"/>
    <col min="12316" max="12545" width="9.140625" style="139"/>
    <col min="12546" max="12546" width="30" style="139" customWidth="1"/>
    <col min="12547" max="12547" width="9.28515625" style="139" customWidth="1"/>
    <col min="12548" max="12548" width="28" style="139" customWidth="1"/>
    <col min="12549" max="12549" width="15.42578125" style="139" customWidth="1"/>
    <col min="12550" max="12550" width="31.140625" style="139" customWidth="1"/>
    <col min="12551" max="12569" width="4.7109375" style="139" customWidth="1"/>
    <col min="12570" max="12570" width="8.140625" style="139" customWidth="1"/>
    <col min="12571" max="12571" width="13.7109375" style="139" customWidth="1"/>
    <col min="12572" max="12801" width="9.140625" style="139"/>
    <col min="12802" max="12802" width="30" style="139" customWidth="1"/>
    <col min="12803" max="12803" width="9.28515625" style="139" customWidth="1"/>
    <col min="12804" max="12804" width="28" style="139" customWidth="1"/>
    <col min="12805" max="12805" width="15.42578125" style="139" customWidth="1"/>
    <col min="12806" max="12806" width="31.140625" style="139" customWidth="1"/>
    <col min="12807" max="12825" width="4.7109375" style="139" customWidth="1"/>
    <col min="12826" max="12826" width="8.140625" style="139" customWidth="1"/>
    <col min="12827" max="12827" width="13.7109375" style="139" customWidth="1"/>
    <col min="12828" max="13057" width="9.140625" style="139"/>
    <col min="13058" max="13058" width="30" style="139" customWidth="1"/>
    <col min="13059" max="13059" width="9.28515625" style="139" customWidth="1"/>
    <col min="13060" max="13060" width="28" style="139" customWidth="1"/>
    <col min="13061" max="13061" width="15.42578125" style="139" customWidth="1"/>
    <col min="13062" max="13062" width="31.140625" style="139" customWidth="1"/>
    <col min="13063" max="13081" width="4.7109375" style="139" customWidth="1"/>
    <col min="13082" max="13082" width="8.140625" style="139" customWidth="1"/>
    <col min="13083" max="13083" width="13.7109375" style="139" customWidth="1"/>
    <col min="13084" max="13313" width="9.140625" style="139"/>
    <col min="13314" max="13314" width="30" style="139" customWidth="1"/>
    <col min="13315" max="13315" width="9.28515625" style="139" customWidth="1"/>
    <col min="13316" max="13316" width="28" style="139" customWidth="1"/>
    <col min="13317" max="13317" width="15.42578125" style="139" customWidth="1"/>
    <col min="13318" max="13318" width="31.140625" style="139" customWidth="1"/>
    <col min="13319" max="13337" width="4.7109375" style="139" customWidth="1"/>
    <col min="13338" max="13338" width="8.140625" style="139" customWidth="1"/>
    <col min="13339" max="13339" width="13.7109375" style="139" customWidth="1"/>
    <col min="13340" max="13569" width="9.140625" style="139"/>
    <col min="13570" max="13570" width="30" style="139" customWidth="1"/>
    <col min="13571" max="13571" width="9.28515625" style="139" customWidth="1"/>
    <col min="13572" max="13572" width="28" style="139" customWidth="1"/>
    <col min="13573" max="13573" width="15.42578125" style="139" customWidth="1"/>
    <col min="13574" max="13574" width="31.140625" style="139" customWidth="1"/>
    <col min="13575" max="13593" width="4.7109375" style="139" customWidth="1"/>
    <col min="13594" max="13594" width="8.140625" style="139" customWidth="1"/>
    <col min="13595" max="13595" width="13.7109375" style="139" customWidth="1"/>
    <col min="13596" max="13825" width="9.140625" style="139"/>
    <col min="13826" max="13826" width="30" style="139" customWidth="1"/>
    <col min="13827" max="13827" width="9.28515625" style="139" customWidth="1"/>
    <col min="13828" max="13828" width="28" style="139" customWidth="1"/>
    <col min="13829" max="13829" width="15.42578125" style="139" customWidth="1"/>
    <col min="13830" max="13830" width="31.140625" style="139" customWidth="1"/>
    <col min="13831" max="13849" width="4.7109375" style="139" customWidth="1"/>
    <col min="13850" max="13850" width="8.140625" style="139" customWidth="1"/>
    <col min="13851" max="13851" width="13.7109375" style="139" customWidth="1"/>
    <col min="13852" max="14081" width="9.140625" style="139"/>
    <col min="14082" max="14082" width="30" style="139" customWidth="1"/>
    <col min="14083" max="14083" width="9.28515625" style="139" customWidth="1"/>
    <col min="14084" max="14084" width="28" style="139" customWidth="1"/>
    <col min="14085" max="14085" width="15.42578125" style="139" customWidth="1"/>
    <col min="14086" max="14086" width="31.140625" style="139" customWidth="1"/>
    <col min="14087" max="14105" width="4.7109375" style="139" customWidth="1"/>
    <col min="14106" max="14106" width="8.140625" style="139" customWidth="1"/>
    <col min="14107" max="14107" width="13.7109375" style="139" customWidth="1"/>
    <col min="14108" max="14337" width="9.140625" style="139"/>
    <col min="14338" max="14338" width="30" style="139" customWidth="1"/>
    <col min="14339" max="14339" width="9.28515625" style="139" customWidth="1"/>
    <col min="14340" max="14340" width="28" style="139" customWidth="1"/>
    <col min="14341" max="14341" width="15.42578125" style="139" customWidth="1"/>
    <col min="14342" max="14342" width="31.140625" style="139" customWidth="1"/>
    <col min="14343" max="14361" width="4.7109375" style="139" customWidth="1"/>
    <col min="14362" max="14362" width="8.140625" style="139" customWidth="1"/>
    <col min="14363" max="14363" width="13.7109375" style="139" customWidth="1"/>
    <col min="14364" max="14593" width="9.140625" style="139"/>
    <col min="14594" max="14594" width="30" style="139" customWidth="1"/>
    <col min="14595" max="14595" width="9.28515625" style="139" customWidth="1"/>
    <col min="14596" max="14596" width="28" style="139" customWidth="1"/>
    <col min="14597" max="14597" width="15.42578125" style="139" customWidth="1"/>
    <col min="14598" max="14598" width="31.140625" style="139" customWidth="1"/>
    <col min="14599" max="14617" width="4.7109375" style="139" customWidth="1"/>
    <col min="14618" max="14618" width="8.140625" style="139" customWidth="1"/>
    <col min="14619" max="14619" width="13.7109375" style="139" customWidth="1"/>
    <col min="14620" max="14849" width="9.140625" style="139"/>
    <col min="14850" max="14850" width="30" style="139" customWidth="1"/>
    <col min="14851" max="14851" width="9.28515625" style="139" customWidth="1"/>
    <col min="14852" max="14852" width="28" style="139" customWidth="1"/>
    <col min="14853" max="14853" width="15.42578125" style="139" customWidth="1"/>
    <col min="14854" max="14854" width="31.140625" style="139" customWidth="1"/>
    <col min="14855" max="14873" width="4.7109375" style="139" customWidth="1"/>
    <col min="14874" max="14874" width="8.140625" style="139" customWidth="1"/>
    <col min="14875" max="14875" width="13.7109375" style="139" customWidth="1"/>
    <col min="14876" max="15105" width="9.140625" style="139"/>
    <col min="15106" max="15106" width="30" style="139" customWidth="1"/>
    <col min="15107" max="15107" width="9.28515625" style="139" customWidth="1"/>
    <col min="15108" max="15108" width="28" style="139" customWidth="1"/>
    <col min="15109" max="15109" width="15.42578125" style="139" customWidth="1"/>
    <col min="15110" max="15110" width="31.140625" style="139" customWidth="1"/>
    <col min="15111" max="15129" width="4.7109375" style="139" customWidth="1"/>
    <col min="15130" max="15130" width="8.140625" style="139" customWidth="1"/>
    <col min="15131" max="15131" width="13.7109375" style="139" customWidth="1"/>
    <col min="15132" max="15361" width="9.140625" style="139"/>
    <col min="15362" max="15362" width="30" style="139" customWidth="1"/>
    <col min="15363" max="15363" width="9.28515625" style="139" customWidth="1"/>
    <col min="15364" max="15364" width="28" style="139" customWidth="1"/>
    <col min="15365" max="15365" width="15.42578125" style="139" customWidth="1"/>
    <col min="15366" max="15366" width="31.140625" style="139" customWidth="1"/>
    <col min="15367" max="15385" width="4.7109375" style="139" customWidth="1"/>
    <col min="15386" max="15386" width="8.140625" style="139" customWidth="1"/>
    <col min="15387" max="15387" width="13.7109375" style="139" customWidth="1"/>
    <col min="15388" max="15617" width="9.140625" style="139"/>
    <col min="15618" max="15618" width="30" style="139" customWidth="1"/>
    <col min="15619" max="15619" width="9.28515625" style="139" customWidth="1"/>
    <col min="15620" max="15620" width="28" style="139" customWidth="1"/>
    <col min="15621" max="15621" width="15.42578125" style="139" customWidth="1"/>
    <col min="15622" max="15622" width="31.140625" style="139" customWidth="1"/>
    <col min="15623" max="15641" width="4.7109375" style="139" customWidth="1"/>
    <col min="15642" max="15642" width="8.140625" style="139" customWidth="1"/>
    <col min="15643" max="15643" width="13.7109375" style="139" customWidth="1"/>
    <col min="15644" max="15873" width="9.140625" style="139"/>
    <col min="15874" max="15874" width="30" style="139" customWidth="1"/>
    <col min="15875" max="15875" width="9.28515625" style="139" customWidth="1"/>
    <col min="15876" max="15876" width="28" style="139" customWidth="1"/>
    <col min="15877" max="15877" width="15.42578125" style="139" customWidth="1"/>
    <col min="15878" max="15878" width="31.140625" style="139" customWidth="1"/>
    <col min="15879" max="15897" width="4.7109375" style="139" customWidth="1"/>
    <col min="15898" max="15898" width="8.140625" style="139" customWidth="1"/>
    <col min="15899" max="15899" width="13.7109375" style="139" customWidth="1"/>
    <col min="15900" max="16129" width="9.140625" style="139"/>
    <col min="16130" max="16130" width="30" style="139" customWidth="1"/>
    <col min="16131" max="16131" width="9.28515625" style="139" customWidth="1"/>
    <col min="16132" max="16132" width="28" style="139" customWidth="1"/>
    <col min="16133" max="16133" width="15.42578125" style="139" customWidth="1"/>
    <col min="16134" max="16134" width="31.140625" style="139" customWidth="1"/>
    <col min="16135" max="16153" width="4.7109375" style="139" customWidth="1"/>
    <col min="16154" max="16154" width="8.140625" style="139" customWidth="1"/>
    <col min="16155" max="16155" width="13.7109375" style="139" customWidth="1"/>
    <col min="16156" max="16384" width="9.140625" style="139"/>
  </cols>
  <sheetData>
    <row r="1" spans="1:28" ht="13.5" thickBot="1" x14ac:dyDescent="0.3">
      <c r="A1" s="412" t="s">
        <v>16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</row>
    <row r="2" spans="1:28" ht="39" thickBot="1" x14ac:dyDescent="0.3">
      <c r="A2" s="413" t="s">
        <v>0</v>
      </c>
      <c r="B2" s="414"/>
      <c r="C2" s="414"/>
      <c r="D2" s="414"/>
      <c r="E2" s="414"/>
      <c r="F2" s="220" t="s">
        <v>1</v>
      </c>
      <c r="G2" s="221">
        <v>2000</v>
      </c>
      <c r="H2" s="221">
        <v>2001</v>
      </c>
      <c r="I2" s="221">
        <v>2002</v>
      </c>
      <c r="J2" s="221">
        <v>2003</v>
      </c>
      <c r="K2" s="221">
        <v>2004</v>
      </c>
      <c r="L2" s="221">
        <v>2005</v>
      </c>
      <c r="M2" s="221">
        <v>2006</v>
      </c>
      <c r="N2" s="221">
        <v>2007</v>
      </c>
      <c r="O2" s="221">
        <v>2008</v>
      </c>
      <c r="P2" s="221">
        <v>2009</v>
      </c>
      <c r="Q2" s="221">
        <v>2010</v>
      </c>
      <c r="R2" s="221">
        <v>2011</v>
      </c>
      <c r="S2" s="221">
        <v>2012</v>
      </c>
      <c r="T2" s="221">
        <v>2013</v>
      </c>
      <c r="U2" s="221">
        <v>2014</v>
      </c>
      <c r="V2" s="221">
        <v>2015</v>
      </c>
      <c r="W2" s="221">
        <v>2016</v>
      </c>
      <c r="X2" s="221">
        <v>2017</v>
      </c>
      <c r="Y2" s="221">
        <v>2018</v>
      </c>
      <c r="Z2" s="221" t="s">
        <v>5</v>
      </c>
      <c r="AA2" s="222" t="s">
        <v>11</v>
      </c>
    </row>
    <row r="3" spans="1:28" ht="25.5" x14ac:dyDescent="0.25">
      <c r="A3" s="415" t="s">
        <v>1881</v>
      </c>
      <c r="B3" s="416"/>
      <c r="C3" s="416"/>
      <c r="D3" s="416"/>
      <c r="E3" s="416"/>
      <c r="F3" s="224" t="s">
        <v>2</v>
      </c>
      <c r="G3" s="56">
        <v>0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6">
        <v>0</v>
      </c>
      <c r="X3" s="56">
        <v>0</v>
      </c>
      <c r="Y3" s="56">
        <v>0</v>
      </c>
      <c r="Z3" s="56">
        <v>0</v>
      </c>
      <c r="AA3" s="419"/>
    </row>
    <row r="4" spans="1:28" ht="26.25" thickBot="1" x14ac:dyDescent="0.3">
      <c r="A4" s="417"/>
      <c r="B4" s="418"/>
      <c r="C4" s="418"/>
      <c r="D4" s="418"/>
      <c r="E4" s="418"/>
      <c r="F4" s="225" t="s">
        <v>3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420"/>
    </row>
    <row r="5" spans="1:28" ht="13.5" thickBot="1" x14ac:dyDescent="0.3">
      <c r="A5" s="421" t="s">
        <v>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3"/>
    </row>
    <row r="6" spans="1:28" ht="39" thickBot="1" x14ac:dyDescent="0.3">
      <c r="A6" s="223" t="s">
        <v>4</v>
      </c>
      <c r="B6" s="414" t="s">
        <v>14</v>
      </c>
      <c r="C6" s="414"/>
      <c r="D6" s="220" t="s">
        <v>15</v>
      </c>
      <c r="E6" s="220" t="s">
        <v>7</v>
      </c>
      <c r="F6" s="220" t="s">
        <v>1</v>
      </c>
      <c r="G6" s="221">
        <v>2000</v>
      </c>
      <c r="H6" s="221">
        <v>2001</v>
      </c>
      <c r="I6" s="221">
        <v>2002</v>
      </c>
      <c r="J6" s="221">
        <v>2003</v>
      </c>
      <c r="K6" s="221">
        <v>2004</v>
      </c>
      <c r="L6" s="221">
        <v>2005</v>
      </c>
      <c r="M6" s="221">
        <v>2006</v>
      </c>
      <c r="N6" s="221">
        <v>2007</v>
      </c>
      <c r="O6" s="221">
        <v>2008</v>
      </c>
      <c r="P6" s="221">
        <v>2009</v>
      </c>
      <c r="Q6" s="221">
        <v>2010</v>
      </c>
      <c r="R6" s="221">
        <v>2011</v>
      </c>
      <c r="S6" s="221">
        <v>2012</v>
      </c>
      <c r="T6" s="221">
        <v>2013</v>
      </c>
      <c r="U6" s="221">
        <v>2014</v>
      </c>
      <c r="V6" s="221">
        <v>2015</v>
      </c>
      <c r="W6" s="221">
        <v>2016</v>
      </c>
      <c r="X6" s="221">
        <v>2017</v>
      </c>
      <c r="Y6" s="221">
        <v>2018</v>
      </c>
      <c r="Z6" s="221" t="s">
        <v>5</v>
      </c>
      <c r="AA6" s="222" t="s">
        <v>11</v>
      </c>
    </row>
    <row r="7" spans="1:28" x14ac:dyDescent="0.25">
      <c r="A7" s="424">
        <v>1</v>
      </c>
      <c r="B7" s="426" t="s">
        <v>8</v>
      </c>
      <c r="C7" s="426"/>
      <c r="D7" s="428" t="s">
        <v>715</v>
      </c>
      <c r="E7" s="428" t="s">
        <v>716</v>
      </c>
      <c r="F7" s="226" t="s">
        <v>6</v>
      </c>
      <c r="G7" s="20">
        <v>27</v>
      </c>
      <c r="H7" s="58">
        <v>40</v>
      </c>
      <c r="I7" s="58">
        <v>21</v>
      </c>
      <c r="J7" s="58">
        <v>33</v>
      </c>
      <c r="K7" s="58">
        <v>27</v>
      </c>
      <c r="L7" s="58">
        <v>19</v>
      </c>
      <c r="M7" s="58">
        <v>19</v>
      </c>
      <c r="N7" s="58">
        <v>19</v>
      </c>
      <c r="O7" s="58">
        <v>38</v>
      </c>
      <c r="P7" s="58">
        <v>18</v>
      </c>
      <c r="Q7" s="58">
        <v>48</v>
      </c>
      <c r="R7" s="58">
        <v>13</v>
      </c>
      <c r="S7" s="37">
        <v>30</v>
      </c>
      <c r="T7" s="37">
        <v>15</v>
      </c>
      <c r="U7" s="37">
        <v>15</v>
      </c>
      <c r="V7" s="37">
        <v>17</v>
      </c>
      <c r="W7" s="37">
        <v>16</v>
      </c>
      <c r="X7" s="37">
        <v>14</v>
      </c>
      <c r="Y7" s="37">
        <v>18</v>
      </c>
      <c r="Z7" s="37">
        <f>SUM(G7:Y7)</f>
        <v>447</v>
      </c>
      <c r="AA7" s="431"/>
    </row>
    <row r="8" spans="1:28" ht="26.25" thickBot="1" x14ac:dyDescent="0.3">
      <c r="A8" s="425"/>
      <c r="B8" s="427"/>
      <c r="C8" s="427"/>
      <c r="D8" s="429"/>
      <c r="E8" s="430"/>
      <c r="F8" s="227" t="s">
        <v>3</v>
      </c>
      <c r="G8" s="80">
        <v>27</v>
      </c>
      <c r="H8" s="200">
        <v>40</v>
      </c>
      <c r="I8" s="200">
        <v>21</v>
      </c>
      <c r="J8" s="200">
        <v>33</v>
      </c>
      <c r="K8" s="200">
        <v>27</v>
      </c>
      <c r="L8" s="200">
        <v>19</v>
      </c>
      <c r="M8" s="200">
        <v>19</v>
      </c>
      <c r="N8" s="200">
        <v>19</v>
      </c>
      <c r="O8" s="200">
        <v>38</v>
      </c>
      <c r="P8" s="200">
        <v>18</v>
      </c>
      <c r="Q8" s="200">
        <v>48</v>
      </c>
      <c r="R8" s="200">
        <v>13</v>
      </c>
      <c r="S8" s="80">
        <v>30</v>
      </c>
      <c r="T8" s="80">
        <v>15</v>
      </c>
      <c r="U8" s="80">
        <v>15</v>
      </c>
      <c r="V8" s="80">
        <v>17</v>
      </c>
      <c r="W8" s="80">
        <v>16</v>
      </c>
      <c r="X8" s="80">
        <v>14</v>
      </c>
      <c r="Y8" s="80">
        <v>18</v>
      </c>
      <c r="Z8" s="80">
        <f t="shared" ref="Z8:Z22" si="0">SUM(G8:Y8)</f>
        <v>447</v>
      </c>
      <c r="AA8" s="432"/>
      <c r="AB8" s="140"/>
    </row>
    <row r="9" spans="1:28" x14ac:dyDescent="0.25">
      <c r="A9" s="433" t="s">
        <v>12</v>
      </c>
      <c r="B9" s="426" t="s">
        <v>8</v>
      </c>
      <c r="C9" s="426"/>
      <c r="D9" s="428" t="s">
        <v>717</v>
      </c>
      <c r="E9" s="428" t="s">
        <v>718</v>
      </c>
      <c r="F9" s="226" t="s">
        <v>6</v>
      </c>
      <c r="G9" s="61">
        <v>44</v>
      </c>
      <c r="H9" s="61">
        <v>40</v>
      </c>
      <c r="I9" s="61">
        <v>51</v>
      </c>
      <c r="J9" s="61">
        <v>32</v>
      </c>
      <c r="K9" s="61">
        <v>52</v>
      </c>
      <c r="L9" s="61">
        <v>33</v>
      </c>
      <c r="M9" s="61">
        <v>19</v>
      </c>
      <c r="N9" s="61">
        <v>18</v>
      </c>
      <c r="O9" s="61">
        <v>7</v>
      </c>
      <c r="P9" s="61">
        <v>27</v>
      </c>
      <c r="Q9" s="37">
        <v>0</v>
      </c>
      <c r="R9" s="37">
        <v>22</v>
      </c>
      <c r="S9" s="37">
        <v>15</v>
      </c>
      <c r="T9" s="37">
        <v>17</v>
      </c>
      <c r="U9" s="37">
        <v>12</v>
      </c>
      <c r="V9" s="37">
        <v>11</v>
      </c>
      <c r="W9" s="37">
        <v>7</v>
      </c>
      <c r="X9" s="37">
        <v>19</v>
      </c>
      <c r="Y9" s="37">
        <v>18</v>
      </c>
      <c r="Z9" s="37">
        <f t="shared" si="0"/>
        <v>444</v>
      </c>
      <c r="AA9" s="431"/>
    </row>
    <row r="10" spans="1:28" ht="25.5" x14ac:dyDescent="0.25">
      <c r="A10" s="435"/>
      <c r="B10" s="436"/>
      <c r="C10" s="436"/>
      <c r="D10" s="438"/>
      <c r="E10" s="439"/>
      <c r="F10" s="228" t="s">
        <v>3</v>
      </c>
      <c r="G10" s="58">
        <v>44</v>
      </c>
      <c r="H10" s="58">
        <v>40</v>
      </c>
      <c r="I10" s="58">
        <v>51</v>
      </c>
      <c r="J10" s="58">
        <v>32</v>
      </c>
      <c r="K10" s="58">
        <v>52</v>
      </c>
      <c r="L10" s="58">
        <v>33</v>
      </c>
      <c r="M10" s="58">
        <v>19</v>
      </c>
      <c r="N10" s="58">
        <v>18</v>
      </c>
      <c r="O10" s="58">
        <v>7</v>
      </c>
      <c r="P10" s="58">
        <v>27</v>
      </c>
      <c r="Q10" s="20">
        <v>0</v>
      </c>
      <c r="R10" s="20">
        <v>22</v>
      </c>
      <c r="S10" s="20">
        <v>15</v>
      </c>
      <c r="T10" s="20">
        <v>17</v>
      </c>
      <c r="U10" s="20">
        <v>12</v>
      </c>
      <c r="V10" s="20">
        <v>11</v>
      </c>
      <c r="W10" s="20">
        <v>7</v>
      </c>
      <c r="X10" s="20">
        <v>19</v>
      </c>
      <c r="Y10" s="20">
        <v>18</v>
      </c>
      <c r="Z10" s="20">
        <f t="shared" si="0"/>
        <v>444</v>
      </c>
      <c r="AA10" s="446"/>
    </row>
    <row r="11" spans="1:28" x14ac:dyDescent="0.25">
      <c r="A11" s="435"/>
      <c r="B11" s="436"/>
      <c r="C11" s="440" t="s">
        <v>173</v>
      </c>
      <c r="D11" s="439" t="s">
        <v>2188</v>
      </c>
      <c r="E11" s="442" t="s">
        <v>719</v>
      </c>
      <c r="F11" s="228" t="s">
        <v>6</v>
      </c>
      <c r="G11" s="20">
        <v>0</v>
      </c>
      <c r="H11" s="58">
        <v>17</v>
      </c>
      <c r="I11" s="58">
        <v>15</v>
      </c>
      <c r="J11" s="58">
        <v>22</v>
      </c>
      <c r="K11" s="58">
        <v>16</v>
      </c>
      <c r="L11" s="58">
        <v>6</v>
      </c>
      <c r="M11" s="58">
        <v>7</v>
      </c>
      <c r="N11" s="58">
        <v>8</v>
      </c>
      <c r="O11" s="58">
        <v>4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f t="shared" si="0"/>
        <v>95</v>
      </c>
      <c r="AA11" s="444"/>
    </row>
    <row r="12" spans="1:28" ht="26.25" thickBot="1" x14ac:dyDescent="0.3">
      <c r="A12" s="417"/>
      <c r="B12" s="437"/>
      <c r="C12" s="441"/>
      <c r="D12" s="418"/>
      <c r="E12" s="443"/>
      <c r="F12" s="225" t="s">
        <v>3</v>
      </c>
      <c r="G12" s="57">
        <v>0</v>
      </c>
      <c r="H12" s="59">
        <v>17</v>
      </c>
      <c r="I12" s="59">
        <v>15</v>
      </c>
      <c r="J12" s="59">
        <v>22</v>
      </c>
      <c r="K12" s="59">
        <v>16</v>
      </c>
      <c r="L12" s="59">
        <v>6</v>
      </c>
      <c r="M12" s="59">
        <v>7</v>
      </c>
      <c r="N12" s="59">
        <v>8</v>
      </c>
      <c r="O12" s="59">
        <v>4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f t="shared" si="0"/>
        <v>95</v>
      </c>
      <c r="AA12" s="445"/>
    </row>
    <row r="13" spans="1:28" x14ac:dyDescent="0.25">
      <c r="A13" s="433" t="s">
        <v>22</v>
      </c>
      <c r="B13" s="426" t="s">
        <v>8</v>
      </c>
      <c r="C13" s="426"/>
      <c r="D13" s="428" t="s">
        <v>720</v>
      </c>
      <c r="E13" s="428" t="s">
        <v>721</v>
      </c>
      <c r="F13" s="226" t="s">
        <v>6</v>
      </c>
      <c r="G13" s="58">
        <v>24</v>
      </c>
      <c r="H13" s="58">
        <v>28</v>
      </c>
      <c r="I13" s="58">
        <v>34</v>
      </c>
      <c r="J13" s="58">
        <v>23</v>
      </c>
      <c r="K13" s="58">
        <v>23</v>
      </c>
      <c r="L13" s="60">
        <v>23</v>
      </c>
      <c r="M13" s="58">
        <v>18</v>
      </c>
      <c r="N13" s="58">
        <v>17</v>
      </c>
      <c r="O13" s="58">
        <v>5</v>
      </c>
      <c r="P13" s="37">
        <v>0</v>
      </c>
      <c r="Q13" s="37">
        <v>0</v>
      </c>
      <c r="R13" s="37">
        <v>0</v>
      </c>
      <c r="S13" s="20">
        <v>3</v>
      </c>
      <c r="T13" s="20">
        <v>6</v>
      </c>
      <c r="U13" s="20">
        <v>7</v>
      </c>
      <c r="V13" s="20">
        <v>2</v>
      </c>
      <c r="W13" s="37">
        <v>7</v>
      </c>
      <c r="X13" s="37">
        <v>11</v>
      </c>
      <c r="Y13" s="37">
        <v>3</v>
      </c>
      <c r="Z13" s="37">
        <f t="shared" si="0"/>
        <v>234</v>
      </c>
      <c r="AA13" s="431"/>
    </row>
    <row r="14" spans="1:28" ht="26.25" thickBot="1" x14ac:dyDescent="0.3">
      <c r="A14" s="434"/>
      <c r="B14" s="427"/>
      <c r="C14" s="427"/>
      <c r="D14" s="430"/>
      <c r="E14" s="430"/>
      <c r="F14" s="227" t="s">
        <v>3</v>
      </c>
      <c r="G14" s="200">
        <v>24</v>
      </c>
      <c r="H14" s="200">
        <v>28</v>
      </c>
      <c r="I14" s="200">
        <v>34</v>
      </c>
      <c r="J14" s="200">
        <v>23</v>
      </c>
      <c r="K14" s="200">
        <v>23</v>
      </c>
      <c r="L14" s="201">
        <v>23</v>
      </c>
      <c r="M14" s="200">
        <v>18</v>
      </c>
      <c r="N14" s="200">
        <v>17</v>
      </c>
      <c r="O14" s="200">
        <v>5</v>
      </c>
      <c r="P14" s="80">
        <v>0</v>
      </c>
      <c r="Q14" s="80">
        <v>0</v>
      </c>
      <c r="R14" s="80">
        <v>0</v>
      </c>
      <c r="S14" s="80">
        <v>3</v>
      </c>
      <c r="T14" s="80">
        <v>6</v>
      </c>
      <c r="U14" s="80">
        <v>7</v>
      </c>
      <c r="V14" s="80">
        <v>2</v>
      </c>
      <c r="W14" s="80">
        <v>7</v>
      </c>
      <c r="X14" s="80">
        <v>11</v>
      </c>
      <c r="Y14" s="80">
        <v>3</v>
      </c>
      <c r="Z14" s="80">
        <f t="shared" si="0"/>
        <v>234</v>
      </c>
      <c r="AA14" s="432"/>
    </row>
    <row r="15" spans="1:28" x14ac:dyDescent="0.25">
      <c r="A15" s="433" t="s">
        <v>24</v>
      </c>
      <c r="B15" s="426" t="s">
        <v>8</v>
      </c>
      <c r="C15" s="426"/>
      <c r="D15" s="428" t="s">
        <v>722</v>
      </c>
      <c r="E15" s="428" t="s">
        <v>723</v>
      </c>
      <c r="F15" s="226" t="s">
        <v>6</v>
      </c>
      <c r="G15" s="37">
        <v>122</v>
      </c>
      <c r="H15" s="61">
        <v>122</v>
      </c>
      <c r="I15" s="61">
        <v>93</v>
      </c>
      <c r="J15" s="61">
        <v>123</v>
      </c>
      <c r="K15" s="61">
        <v>79</v>
      </c>
      <c r="L15" s="61">
        <v>101</v>
      </c>
      <c r="M15" s="61">
        <v>38</v>
      </c>
      <c r="N15" s="61">
        <v>58</v>
      </c>
      <c r="O15" s="61">
        <v>62</v>
      </c>
      <c r="P15" s="61">
        <v>57</v>
      </c>
      <c r="Q15" s="61">
        <v>50</v>
      </c>
      <c r="R15" s="61">
        <v>25</v>
      </c>
      <c r="S15" s="37">
        <v>43</v>
      </c>
      <c r="T15" s="37">
        <v>23</v>
      </c>
      <c r="U15" s="37">
        <v>37</v>
      </c>
      <c r="V15" s="37">
        <v>29</v>
      </c>
      <c r="W15" s="37">
        <v>35</v>
      </c>
      <c r="X15" s="37">
        <v>27</v>
      </c>
      <c r="Y15" s="37">
        <v>39</v>
      </c>
      <c r="Z15" s="37">
        <f t="shared" si="0"/>
        <v>1163</v>
      </c>
      <c r="AA15" s="431"/>
    </row>
    <row r="16" spans="1:28" ht="26.25" thickBot="1" x14ac:dyDescent="0.3">
      <c r="A16" s="417"/>
      <c r="B16" s="437"/>
      <c r="C16" s="437"/>
      <c r="D16" s="418"/>
      <c r="E16" s="418"/>
      <c r="F16" s="225" t="s">
        <v>3</v>
      </c>
      <c r="G16" s="57">
        <v>122</v>
      </c>
      <c r="H16" s="59">
        <v>122</v>
      </c>
      <c r="I16" s="59">
        <v>93</v>
      </c>
      <c r="J16" s="59">
        <v>123</v>
      </c>
      <c r="K16" s="59">
        <v>79</v>
      </c>
      <c r="L16" s="59">
        <v>101</v>
      </c>
      <c r="M16" s="59">
        <v>38</v>
      </c>
      <c r="N16" s="59">
        <v>58</v>
      </c>
      <c r="O16" s="59">
        <v>62</v>
      </c>
      <c r="P16" s="59">
        <v>57</v>
      </c>
      <c r="Q16" s="59">
        <v>50</v>
      </c>
      <c r="R16" s="59">
        <v>25</v>
      </c>
      <c r="S16" s="57">
        <v>43</v>
      </c>
      <c r="T16" s="57">
        <v>23</v>
      </c>
      <c r="U16" s="57">
        <v>37</v>
      </c>
      <c r="V16" s="57">
        <v>29</v>
      </c>
      <c r="W16" s="57">
        <v>35</v>
      </c>
      <c r="X16" s="57">
        <v>27</v>
      </c>
      <c r="Y16" s="57">
        <v>39</v>
      </c>
      <c r="Z16" s="57">
        <f t="shared" si="0"/>
        <v>1163</v>
      </c>
      <c r="AA16" s="420"/>
    </row>
    <row r="17" spans="1:27" x14ac:dyDescent="0.25">
      <c r="A17" s="433" t="s">
        <v>25</v>
      </c>
      <c r="B17" s="426" t="s">
        <v>8</v>
      </c>
      <c r="C17" s="426"/>
      <c r="D17" s="428" t="s">
        <v>726</v>
      </c>
      <c r="E17" s="428" t="s">
        <v>727</v>
      </c>
      <c r="F17" s="226" t="s">
        <v>6</v>
      </c>
      <c r="G17" s="20">
        <v>24</v>
      </c>
      <c r="H17" s="20">
        <v>39</v>
      </c>
      <c r="I17" s="20">
        <v>30</v>
      </c>
      <c r="J17" s="20">
        <v>36</v>
      </c>
      <c r="K17" s="20">
        <v>22</v>
      </c>
      <c r="L17" s="20">
        <v>21</v>
      </c>
      <c r="M17" s="20">
        <v>23</v>
      </c>
      <c r="N17" s="20">
        <v>16</v>
      </c>
      <c r="O17" s="20">
        <v>18</v>
      </c>
      <c r="P17" s="20">
        <v>24</v>
      </c>
      <c r="Q17" s="20">
        <v>1</v>
      </c>
      <c r="R17" s="20">
        <v>13</v>
      </c>
      <c r="S17" s="37">
        <v>7</v>
      </c>
      <c r="T17" s="37">
        <v>7</v>
      </c>
      <c r="U17" s="37">
        <v>9</v>
      </c>
      <c r="V17" s="37">
        <v>12</v>
      </c>
      <c r="W17" s="37">
        <v>12</v>
      </c>
      <c r="X17" s="37">
        <v>10</v>
      </c>
      <c r="Y17" s="37">
        <v>6</v>
      </c>
      <c r="Z17" s="37">
        <f t="shared" si="0"/>
        <v>330</v>
      </c>
      <c r="AA17" s="431"/>
    </row>
    <row r="18" spans="1:27" ht="26.25" thickBot="1" x14ac:dyDescent="0.3">
      <c r="A18" s="434"/>
      <c r="B18" s="427"/>
      <c r="C18" s="427"/>
      <c r="D18" s="430"/>
      <c r="E18" s="430"/>
      <c r="F18" s="227" t="s">
        <v>3</v>
      </c>
      <c r="G18" s="80">
        <v>24</v>
      </c>
      <c r="H18" s="80">
        <v>39</v>
      </c>
      <c r="I18" s="80">
        <v>30</v>
      </c>
      <c r="J18" s="80">
        <v>36</v>
      </c>
      <c r="K18" s="80">
        <v>22</v>
      </c>
      <c r="L18" s="80">
        <v>21</v>
      </c>
      <c r="M18" s="80">
        <v>23</v>
      </c>
      <c r="N18" s="80">
        <v>16</v>
      </c>
      <c r="O18" s="80">
        <v>18</v>
      </c>
      <c r="P18" s="80">
        <v>24</v>
      </c>
      <c r="Q18" s="80">
        <v>1</v>
      </c>
      <c r="R18" s="80">
        <v>13</v>
      </c>
      <c r="S18" s="80">
        <v>7</v>
      </c>
      <c r="T18" s="80">
        <v>7</v>
      </c>
      <c r="U18" s="80">
        <v>9</v>
      </c>
      <c r="V18" s="80">
        <v>12</v>
      </c>
      <c r="W18" s="80">
        <v>12</v>
      </c>
      <c r="X18" s="80">
        <v>10</v>
      </c>
      <c r="Y18" s="80">
        <v>6</v>
      </c>
      <c r="Z18" s="80">
        <f t="shared" si="0"/>
        <v>330</v>
      </c>
      <c r="AA18" s="432"/>
    </row>
    <row r="19" spans="1:27" x14ac:dyDescent="0.25">
      <c r="A19" s="433" t="s">
        <v>26</v>
      </c>
      <c r="B19" s="426" t="s">
        <v>8</v>
      </c>
      <c r="C19" s="426"/>
      <c r="D19" s="428" t="s">
        <v>728</v>
      </c>
      <c r="E19" s="428" t="s">
        <v>729</v>
      </c>
      <c r="F19" s="226" t="s">
        <v>6</v>
      </c>
      <c r="G19" s="37">
        <v>66</v>
      </c>
      <c r="H19" s="61">
        <v>61</v>
      </c>
      <c r="I19" s="61">
        <v>55</v>
      </c>
      <c r="J19" s="61">
        <v>64</v>
      </c>
      <c r="K19" s="61">
        <v>57</v>
      </c>
      <c r="L19" s="61">
        <v>54</v>
      </c>
      <c r="M19" s="61">
        <v>25</v>
      </c>
      <c r="N19" s="61">
        <v>46</v>
      </c>
      <c r="O19" s="61">
        <v>19</v>
      </c>
      <c r="P19" s="61">
        <v>43</v>
      </c>
      <c r="Q19" s="61">
        <v>45</v>
      </c>
      <c r="R19" s="61">
        <v>37</v>
      </c>
      <c r="S19" s="37">
        <v>26</v>
      </c>
      <c r="T19" s="37">
        <v>36</v>
      </c>
      <c r="U19" s="37">
        <v>22</v>
      </c>
      <c r="V19" s="37">
        <v>35</v>
      </c>
      <c r="W19" s="37">
        <v>38</v>
      </c>
      <c r="X19" s="37">
        <v>26</v>
      </c>
      <c r="Y19" s="37">
        <v>44</v>
      </c>
      <c r="Z19" s="37">
        <f t="shared" si="0"/>
        <v>799</v>
      </c>
      <c r="AA19" s="431"/>
    </row>
    <row r="20" spans="1:27" ht="26.25" thickBot="1" x14ac:dyDescent="0.3">
      <c r="A20" s="417"/>
      <c r="B20" s="437"/>
      <c r="C20" s="437"/>
      <c r="D20" s="418"/>
      <c r="E20" s="418"/>
      <c r="F20" s="225" t="s">
        <v>3</v>
      </c>
      <c r="G20" s="57">
        <v>66</v>
      </c>
      <c r="H20" s="59">
        <v>61</v>
      </c>
      <c r="I20" s="59">
        <v>55</v>
      </c>
      <c r="J20" s="59">
        <v>64</v>
      </c>
      <c r="K20" s="59">
        <v>57</v>
      </c>
      <c r="L20" s="59">
        <v>54</v>
      </c>
      <c r="M20" s="59">
        <v>25</v>
      </c>
      <c r="N20" s="59">
        <v>46</v>
      </c>
      <c r="O20" s="59">
        <v>19</v>
      </c>
      <c r="P20" s="59">
        <v>43</v>
      </c>
      <c r="Q20" s="59">
        <v>45</v>
      </c>
      <c r="R20" s="59">
        <v>37</v>
      </c>
      <c r="S20" s="57">
        <v>26</v>
      </c>
      <c r="T20" s="57">
        <v>36</v>
      </c>
      <c r="U20" s="57">
        <v>22</v>
      </c>
      <c r="V20" s="57">
        <v>35</v>
      </c>
      <c r="W20" s="57">
        <v>38</v>
      </c>
      <c r="X20" s="57">
        <v>26</v>
      </c>
      <c r="Y20" s="57">
        <v>44</v>
      </c>
      <c r="Z20" s="57">
        <f t="shared" si="0"/>
        <v>799</v>
      </c>
      <c r="AA20" s="420"/>
    </row>
    <row r="21" spans="1:27" x14ac:dyDescent="0.25">
      <c r="A21" s="433" t="s">
        <v>27</v>
      </c>
      <c r="B21" s="426" t="s">
        <v>8</v>
      </c>
      <c r="C21" s="426"/>
      <c r="D21" s="428" t="s">
        <v>731</v>
      </c>
      <c r="E21" s="428" t="s">
        <v>732</v>
      </c>
      <c r="F21" s="226" t="s">
        <v>6</v>
      </c>
      <c r="G21" s="58">
        <v>15</v>
      </c>
      <c r="H21" s="58">
        <v>42</v>
      </c>
      <c r="I21" s="58">
        <v>32</v>
      </c>
      <c r="J21" s="58">
        <v>33</v>
      </c>
      <c r="K21" s="58">
        <v>37</v>
      </c>
      <c r="L21" s="58">
        <v>32</v>
      </c>
      <c r="M21" s="58">
        <v>12</v>
      </c>
      <c r="N21" s="58">
        <v>31</v>
      </c>
      <c r="O21" s="58">
        <v>9</v>
      </c>
      <c r="P21" s="20">
        <v>18</v>
      </c>
      <c r="Q21" s="37">
        <v>0</v>
      </c>
      <c r="R21" s="37">
        <v>10</v>
      </c>
      <c r="S21" s="37">
        <v>3</v>
      </c>
      <c r="T21" s="37">
        <v>4</v>
      </c>
      <c r="U21" s="37">
        <v>7</v>
      </c>
      <c r="V21" s="37">
        <v>6</v>
      </c>
      <c r="W21" s="37">
        <v>12</v>
      </c>
      <c r="X21" s="37">
        <v>13</v>
      </c>
      <c r="Y21" s="37">
        <v>12</v>
      </c>
      <c r="Z21" s="37">
        <f t="shared" si="0"/>
        <v>328</v>
      </c>
      <c r="AA21" s="431"/>
    </row>
    <row r="22" spans="1:27" ht="26.25" thickBot="1" x14ac:dyDescent="0.3">
      <c r="A22" s="435"/>
      <c r="B22" s="436"/>
      <c r="C22" s="436"/>
      <c r="D22" s="439"/>
      <c r="E22" s="439"/>
      <c r="F22" s="228" t="s">
        <v>3</v>
      </c>
      <c r="G22" s="59">
        <v>15</v>
      </c>
      <c r="H22" s="59">
        <v>42</v>
      </c>
      <c r="I22" s="58">
        <v>32</v>
      </c>
      <c r="J22" s="58">
        <v>33</v>
      </c>
      <c r="K22" s="58">
        <v>37</v>
      </c>
      <c r="L22" s="58">
        <v>32</v>
      </c>
      <c r="M22" s="58">
        <v>12</v>
      </c>
      <c r="N22" s="58">
        <v>31</v>
      </c>
      <c r="O22" s="58">
        <v>9</v>
      </c>
      <c r="P22" s="20">
        <v>18</v>
      </c>
      <c r="Q22" s="20">
        <v>0</v>
      </c>
      <c r="R22" s="20">
        <v>10</v>
      </c>
      <c r="S22" s="20">
        <v>3</v>
      </c>
      <c r="T22" s="20">
        <v>4</v>
      </c>
      <c r="U22" s="20">
        <v>7</v>
      </c>
      <c r="V22" s="20">
        <v>6</v>
      </c>
      <c r="W22" s="20">
        <v>12</v>
      </c>
      <c r="X22" s="20">
        <v>13</v>
      </c>
      <c r="Y22" s="20">
        <v>12</v>
      </c>
      <c r="Z22" s="20">
        <f t="shared" si="0"/>
        <v>328</v>
      </c>
      <c r="AA22" s="446"/>
    </row>
    <row r="23" spans="1:27" x14ac:dyDescent="0.25">
      <c r="A23" s="433" t="s">
        <v>28</v>
      </c>
      <c r="B23" s="426" t="s">
        <v>8</v>
      </c>
      <c r="C23" s="426"/>
      <c r="D23" s="428" t="s">
        <v>734</v>
      </c>
      <c r="E23" s="428" t="s">
        <v>735</v>
      </c>
      <c r="F23" s="226" t="s">
        <v>6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f t="shared" ref="Z23:Z51" si="1">SUM(G23:Y23)</f>
        <v>0</v>
      </c>
      <c r="AA23" s="431"/>
    </row>
    <row r="24" spans="1:27" ht="25.5" x14ac:dyDescent="0.25">
      <c r="A24" s="435"/>
      <c r="B24" s="436"/>
      <c r="C24" s="436"/>
      <c r="D24" s="439"/>
      <c r="E24" s="439"/>
      <c r="F24" s="228" t="s">
        <v>3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f t="shared" si="1"/>
        <v>0</v>
      </c>
      <c r="AA24" s="446"/>
    </row>
    <row r="25" spans="1:27" x14ac:dyDescent="0.25">
      <c r="A25" s="435"/>
      <c r="B25" s="436"/>
      <c r="C25" s="440" t="s">
        <v>71</v>
      </c>
      <c r="D25" s="439" t="s">
        <v>737</v>
      </c>
      <c r="E25" s="442" t="s">
        <v>736</v>
      </c>
      <c r="F25" s="228" t="s">
        <v>6</v>
      </c>
      <c r="G25" s="20">
        <v>34</v>
      </c>
      <c r="H25" s="20">
        <v>43</v>
      </c>
      <c r="I25" s="58">
        <v>30</v>
      </c>
      <c r="J25" s="58">
        <v>37</v>
      </c>
      <c r="K25" s="58">
        <v>34</v>
      </c>
      <c r="L25" s="58">
        <v>26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f t="shared" si="1"/>
        <v>204</v>
      </c>
      <c r="AA25" s="447"/>
    </row>
    <row r="26" spans="1:27" ht="25.5" x14ac:dyDescent="0.25">
      <c r="A26" s="435"/>
      <c r="B26" s="436"/>
      <c r="C26" s="440"/>
      <c r="D26" s="439"/>
      <c r="E26" s="442"/>
      <c r="F26" s="228" t="s">
        <v>3</v>
      </c>
      <c r="G26" s="20">
        <v>34</v>
      </c>
      <c r="H26" s="20">
        <v>43</v>
      </c>
      <c r="I26" s="58">
        <v>30</v>
      </c>
      <c r="J26" s="58">
        <v>37</v>
      </c>
      <c r="K26" s="58">
        <v>34</v>
      </c>
      <c r="L26" s="58">
        <v>26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f t="shared" si="1"/>
        <v>204</v>
      </c>
      <c r="AA26" s="447"/>
    </row>
    <row r="27" spans="1:27" x14ac:dyDescent="0.25">
      <c r="A27" s="435"/>
      <c r="B27" s="436"/>
      <c r="C27" s="440" t="s">
        <v>643</v>
      </c>
      <c r="D27" s="439" t="s">
        <v>2189</v>
      </c>
      <c r="E27" s="442" t="s">
        <v>738</v>
      </c>
      <c r="F27" s="228" t="s">
        <v>6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58">
        <v>4</v>
      </c>
      <c r="N27" s="58">
        <v>27</v>
      </c>
      <c r="O27" s="58">
        <v>13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f t="shared" si="1"/>
        <v>44</v>
      </c>
      <c r="AA27" s="447"/>
    </row>
    <row r="28" spans="1:27" ht="26.25" thickBot="1" x14ac:dyDescent="0.3">
      <c r="A28" s="417"/>
      <c r="B28" s="437"/>
      <c r="C28" s="441"/>
      <c r="D28" s="418"/>
      <c r="E28" s="443"/>
      <c r="F28" s="225" t="s">
        <v>3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9">
        <v>4</v>
      </c>
      <c r="N28" s="59">
        <v>27</v>
      </c>
      <c r="O28" s="59">
        <v>13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f t="shared" si="1"/>
        <v>44</v>
      </c>
      <c r="AA28" s="448"/>
    </row>
    <row r="29" spans="1:27" x14ac:dyDescent="0.25">
      <c r="A29" s="433" t="s">
        <v>30</v>
      </c>
      <c r="B29" s="426" t="s">
        <v>8</v>
      </c>
      <c r="C29" s="426"/>
      <c r="D29" s="428" t="s">
        <v>739</v>
      </c>
      <c r="E29" s="428" t="s">
        <v>740</v>
      </c>
      <c r="F29" s="226" t="s">
        <v>6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f t="shared" si="1"/>
        <v>0</v>
      </c>
      <c r="AA29" s="431"/>
    </row>
    <row r="30" spans="1:27" ht="25.5" x14ac:dyDescent="0.25">
      <c r="A30" s="435"/>
      <c r="B30" s="436"/>
      <c r="C30" s="436"/>
      <c r="D30" s="439"/>
      <c r="E30" s="439"/>
      <c r="F30" s="228" t="s">
        <v>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f t="shared" si="1"/>
        <v>0</v>
      </c>
      <c r="AA30" s="446"/>
    </row>
    <row r="31" spans="1:27" x14ac:dyDescent="0.25">
      <c r="A31" s="435"/>
      <c r="B31" s="436"/>
      <c r="C31" s="440" t="s">
        <v>70</v>
      </c>
      <c r="D31" s="439" t="s">
        <v>2190</v>
      </c>
      <c r="E31" s="442" t="s">
        <v>741</v>
      </c>
      <c r="F31" s="228" t="s">
        <v>6</v>
      </c>
      <c r="G31" s="32">
        <v>27</v>
      </c>
      <c r="H31" s="32">
        <v>19</v>
      </c>
      <c r="I31" s="58">
        <v>13</v>
      </c>
      <c r="J31" s="58">
        <v>18</v>
      </c>
      <c r="K31" s="58">
        <v>20</v>
      </c>
      <c r="L31" s="58">
        <v>15</v>
      </c>
      <c r="M31" s="58">
        <v>17</v>
      </c>
      <c r="N31" s="58">
        <v>7</v>
      </c>
      <c r="O31" s="58">
        <v>8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f t="shared" si="1"/>
        <v>144</v>
      </c>
      <c r="AA31" s="447"/>
    </row>
    <row r="32" spans="1:27" ht="26.25" thickBot="1" x14ac:dyDescent="0.3">
      <c r="A32" s="417"/>
      <c r="B32" s="437"/>
      <c r="C32" s="441"/>
      <c r="D32" s="418"/>
      <c r="E32" s="443"/>
      <c r="F32" s="225" t="s">
        <v>3</v>
      </c>
      <c r="G32" s="32">
        <v>27</v>
      </c>
      <c r="H32" s="32">
        <v>19</v>
      </c>
      <c r="I32" s="58">
        <v>13</v>
      </c>
      <c r="J32" s="58">
        <v>18</v>
      </c>
      <c r="K32" s="58">
        <v>20</v>
      </c>
      <c r="L32" s="58">
        <v>15</v>
      </c>
      <c r="M32" s="58">
        <v>17</v>
      </c>
      <c r="N32" s="59">
        <v>7</v>
      </c>
      <c r="O32" s="59">
        <v>8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f t="shared" si="1"/>
        <v>144</v>
      </c>
      <c r="AA32" s="448"/>
    </row>
    <row r="33" spans="1:27" x14ac:dyDescent="0.25">
      <c r="A33" s="433" t="s">
        <v>31</v>
      </c>
      <c r="B33" s="426" t="s">
        <v>8</v>
      </c>
      <c r="C33" s="426"/>
      <c r="D33" s="428" t="s">
        <v>742</v>
      </c>
      <c r="E33" s="428" t="s">
        <v>743</v>
      </c>
      <c r="F33" s="226" t="s">
        <v>6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1</v>
      </c>
      <c r="X33" s="37">
        <v>0</v>
      </c>
      <c r="Y33" s="37">
        <v>0</v>
      </c>
      <c r="Z33" s="37">
        <f t="shared" si="1"/>
        <v>1</v>
      </c>
      <c r="AA33" s="431"/>
    </row>
    <row r="34" spans="1:27" ht="25.5" x14ac:dyDescent="0.25">
      <c r="A34" s="435"/>
      <c r="B34" s="436"/>
      <c r="C34" s="436"/>
      <c r="D34" s="439"/>
      <c r="E34" s="439"/>
      <c r="F34" s="228" t="s">
        <v>3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1</v>
      </c>
      <c r="X34" s="20">
        <v>0</v>
      </c>
      <c r="Y34" s="20">
        <v>0</v>
      </c>
      <c r="Z34" s="20">
        <f t="shared" si="1"/>
        <v>1</v>
      </c>
      <c r="AA34" s="446"/>
    </row>
    <row r="35" spans="1:27" x14ac:dyDescent="0.25">
      <c r="A35" s="435"/>
      <c r="B35" s="436" t="s">
        <v>10</v>
      </c>
      <c r="C35" s="449" t="s">
        <v>554</v>
      </c>
      <c r="D35" s="439" t="s">
        <v>2191</v>
      </c>
      <c r="E35" s="439" t="s">
        <v>744</v>
      </c>
      <c r="F35" s="228" t="s">
        <v>6</v>
      </c>
      <c r="G35" s="20">
        <v>19</v>
      </c>
      <c r="H35" s="20">
        <v>20</v>
      </c>
      <c r="I35" s="20">
        <v>20</v>
      </c>
      <c r="J35" s="20">
        <v>18</v>
      </c>
      <c r="K35" s="20">
        <v>19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f t="shared" si="1"/>
        <v>96</v>
      </c>
      <c r="AA35" s="446"/>
    </row>
    <row r="36" spans="1:27" ht="25.5" x14ac:dyDescent="0.25">
      <c r="A36" s="435"/>
      <c r="B36" s="436"/>
      <c r="C36" s="449"/>
      <c r="D36" s="439"/>
      <c r="E36" s="439"/>
      <c r="F36" s="228" t="s">
        <v>3</v>
      </c>
      <c r="G36" s="20">
        <v>19</v>
      </c>
      <c r="H36" s="20">
        <v>20</v>
      </c>
      <c r="I36" s="20">
        <v>20</v>
      </c>
      <c r="J36" s="20">
        <v>18</v>
      </c>
      <c r="K36" s="20">
        <v>19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f t="shared" si="1"/>
        <v>96</v>
      </c>
      <c r="AA36" s="446"/>
    </row>
    <row r="37" spans="1:27" x14ac:dyDescent="0.25">
      <c r="A37" s="435"/>
      <c r="B37" s="436"/>
      <c r="C37" s="440" t="s">
        <v>555</v>
      </c>
      <c r="D37" s="439" t="s">
        <v>2192</v>
      </c>
      <c r="E37" s="442" t="s">
        <v>745</v>
      </c>
      <c r="F37" s="228" t="s">
        <v>6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58">
        <v>19</v>
      </c>
      <c r="M37" s="58">
        <v>6</v>
      </c>
      <c r="N37" s="58">
        <v>22</v>
      </c>
      <c r="O37" s="58">
        <v>9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f t="shared" si="1"/>
        <v>56</v>
      </c>
      <c r="AA37" s="447"/>
    </row>
    <row r="38" spans="1:27" ht="26.25" thickBot="1" x14ac:dyDescent="0.3">
      <c r="A38" s="417"/>
      <c r="B38" s="437"/>
      <c r="C38" s="441"/>
      <c r="D38" s="418"/>
      <c r="E38" s="443"/>
      <c r="F38" s="225" t="s">
        <v>3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9">
        <v>19</v>
      </c>
      <c r="M38" s="59">
        <v>6</v>
      </c>
      <c r="N38" s="59">
        <v>22</v>
      </c>
      <c r="O38" s="59">
        <v>9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f t="shared" si="1"/>
        <v>56</v>
      </c>
      <c r="AA38" s="448"/>
    </row>
    <row r="39" spans="1:27" x14ac:dyDescent="0.25">
      <c r="A39" s="433" t="s">
        <v>32</v>
      </c>
      <c r="B39" s="426" t="s">
        <v>8</v>
      </c>
      <c r="C39" s="426"/>
      <c r="D39" s="428" t="s">
        <v>746</v>
      </c>
      <c r="E39" s="428" t="s">
        <v>747</v>
      </c>
      <c r="F39" s="226" t="s">
        <v>6</v>
      </c>
      <c r="G39" s="20">
        <v>64</v>
      </c>
      <c r="H39" s="20">
        <v>40</v>
      </c>
      <c r="I39" s="20">
        <v>63</v>
      </c>
      <c r="J39" s="58">
        <v>36</v>
      </c>
      <c r="K39" s="58">
        <v>65</v>
      </c>
      <c r="L39" s="58">
        <v>15</v>
      </c>
      <c r="M39" s="58">
        <v>54</v>
      </c>
      <c r="N39" s="58">
        <v>14</v>
      </c>
      <c r="O39" s="58">
        <v>29</v>
      </c>
      <c r="P39" s="58">
        <v>20</v>
      </c>
      <c r="Q39" s="58">
        <v>14</v>
      </c>
      <c r="R39" s="58">
        <v>20</v>
      </c>
      <c r="S39" s="58">
        <v>7</v>
      </c>
      <c r="T39" s="61">
        <v>9</v>
      </c>
      <c r="U39" s="61">
        <v>15</v>
      </c>
      <c r="V39" s="61">
        <v>14</v>
      </c>
      <c r="W39" s="61">
        <v>14</v>
      </c>
      <c r="X39" s="61">
        <v>15</v>
      </c>
      <c r="Y39" s="37">
        <v>9</v>
      </c>
      <c r="Z39" s="37">
        <f t="shared" si="1"/>
        <v>517</v>
      </c>
      <c r="AA39" s="431"/>
    </row>
    <row r="40" spans="1:27" ht="26.25" thickBot="1" x14ac:dyDescent="0.3">
      <c r="A40" s="435"/>
      <c r="B40" s="436"/>
      <c r="C40" s="436"/>
      <c r="D40" s="439"/>
      <c r="E40" s="439"/>
      <c r="F40" s="228" t="s">
        <v>3</v>
      </c>
      <c r="G40" s="20">
        <v>64</v>
      </c>
      <c r="H40" s="20">
        <v>40</v>
      </c>
      <c r="I40" s="20">
        <v>63</v>
      </c>
      <c r="J40" s="58">
        <v>36</v>
      </c>
      <c r="K40" s="58">
        <v>65</v>
      </c>
      <c r="L40" s="58">
        <v>15</v>
      </c>
      <c r="M40" s="58">
        <v>54</v>
      </c>
      <c r="N40" s="58">
        <v>14</v>
      </c>
      <c r="O40" s="59">
        <v>29</v>
      </c>
      <c r="P40" s="59">
        <v>20</v>
      </c>
      <c r="Q40" s="59">
        <v>14</v>
      </c>
      <c r="R40" s="59">
        <v>20</v>
      </c>
      <c r="S40" s="59">
        <v>7</v>
      </c>
      <c r="T40" s="58">
        <v>9</v>
      </c>
      <c r="U40" s="58">
        <v>15</v>
      </c>
      <c r="V40" s="58">
        <v>14</v>
      </c>
      <c r="W40" s="58">
        <v>14</v>
      </c>
      <c r="X40" s="58">
        <v>15</v>
      </c>
      <c r="Y40" s="20">
        <v>9</v>
      </c>
      <c r="Z40" s="20">
        <f t="shared" si="1"/>
        <v>517</v>
      </c>
      <c r="AA40" s="446"/>
    </row>
    <row r="41" spans="1:27" x14ac:dyDescent="0.25">
      <c r="A41" s="433" t="s">
        <v>33</v>
      </c>
      <c r="B41" s="426" t="s">
        <v>8</v>
      </c>
      <c r="C41" s="426"/>
      <c r="D41" s="428" t="s">
        <v>749</v>
      </c>
      <c r="E41" s="428" t="s">
        <v>750</v>
      </c>
      <c r="F41" s="226" t="s">
        <v>6</v>
      </c>
      <c r="G41" s="20">
        <v>44</v>
      </c>
      <c r="H41" s="20">
        <v>46</v>
      </c>
      <c r="I41" s="20">
        <v>46</v>
      </c>
      <c r="J41" s="20">
        <v>47</v>
      </c>
      <c r="K41" s="20">
        <v>34</v>
      </c>
      <c r="L41" s="20">
        <v>33</v>
      </c>
      <c r="M41" s="20">
        <v>27</v>
      </c>
      <c r="N41" s="20">
        <v>23</v>
      </c>
      <c r="O41" s="20">
        <v>32</v>
      </c>
      <c r="P41" s="20">
        <v>32</v>
      </c>
      <c r="Q41" s="20">
        <v>26</v>
      </c>
      <c r="R41" s="20">
        <v>34</v>
      </c>
      <c r="S41" s="37">
        <v>18</v>
      </c>
      <c r="T41" s="37">
        <v>8</v>
      </c>
      <c r="U41" s="37">
        <v>21</v>
      </c>
      <c r="V41" s="37">
        <v>10</v>
      </c>
      <c r="W41" s="37">
        <v>21</v>
      </c>
      <c r="X41" s="37">
        <v>20</v>
      </c>
      <c r="Y41" s="37">
        <v>19</v>
      </c>
      <c r="Z41" s="37">
        <f t="shared" si="1"/>
        <v>541</v>
      </c>
      <c r="AA41" s="431"/>
    </row>
    <row r="42" spans="1:27" ht="25.5" x14ac:dyDescent="0.25">
      <c r="A42" s="435"/>
      <c r="B42" s="436"/>
      <c r="C42" s="436"/>
      <c r="D42" s="439"/>
      <c r="E42" s="439"/>
      <c r="F42" s="228" t="s">
        <v>3</v>
      </c>
      <c r="G42" s="20">
        <v>44</v>
      </c>
      <c r="H42" s="20">
        <v>46</v>
      </c>
      <c r="I42" s="20">
        <v>46</v>
      </c>
      <c r="J42" s="20">
        <v>47</v>
      </c>
      <c r="K42" s="20">
        <v>34</v>
      </c>
      <c r="L42" s="20">
        <v>33</v>
      </c>
      <c r="M42" s="20">
        <v>27</v>
      </c>
      <c r="N42" s="20">
        <v>23</v>
      </c>
      <c r="O42" s="20">
        <v>32</v>
      </c>
      <c r="P42" s="20">
        <v>32</v>
      </c>
      <c r="Q42" s="20">
        <v>26</v>
      </c>
      <c r="R42" s="20">
        <v>34</v>
      </c>
      <c r="S42" s="20">
        <v>18</v>
      </c>
      <c r="T42" s="20">
        <v>8</v>
      </c>
      <c r="U42" s="20">
        <v>21</v>
      </c>
      <c r="V42" s="20">
        <v>10</v>
      </c>
      <c r="W42" s="20">
        <v>21</v>
      </c>
      <c r="X42" s="20">
        <v>20</v>
      </c>
      <c r="Y42" s="20">
        <v>19</v>
      </c>
      <c r="Z42" s="20">
        <f t="shared" si="1"/>
        <v>541</v>
      </c>
      <c r="AA42" s="446"/>
    </row>
    <row r="43" spans="1:27" x14ac:dyDescent="0.25">
      <c r="A43" s="435"/>
      <c r="B43" s="436"/>
      <c r="C43" s="440" t="s">
        <v>68</v>
      </c>
      <c r="D43" s="439" t="s">
        <v>752</v>
      </c>
      <c r="E43" s="442" t="s">
        <v>751</v>
      </c>
      <c r="F43" s="228" t="s">
        <v>6</v>
      </c>
      <c r="G43" s="20">
        <v>14</v>
      </c>
      <c r="H43" s="20">
        <v>15</v>
      </c>
      <c r="I43" s="58">
        <v>10</v>
      </c>
      <c r="J43" s="58">
        <v>7</v>
      </c>
      <c r="K43" s="58">
        <v>6</v>
      </c>
      <c r="L43" s="58">
        <v>9</v>
      </c>
      <c r="M43" s="58">
        <v>4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f t="shared" si="1"/>
        <v>65</v>
      </c>
      <c r="AA43" s="447"/>
    </row>
    <row r="44" spans="1:27" ht="26.25" thickBot="1" x14ac:dyDescent="0.3">
      <c r="A44" s="417"/>
      <c r="B44" s="437"/>
      <c r="C44" s="441"/>
      <c r="D44" s="418"/>
      <c r="E44" s="443"/>
      <c r="F44" s="225" t="s">
        <v>3</v>
      </c>
      <c r="G44" s="20">
        <v>14</v>
      </c>
      <c r="H44" s="20">
        <v>15</v>
      </c>
      <c r="I44" s="59">
        <v>10</v>
      </c>
      <c r="J44" s="59">
        <v>7</v>
      </c>
      <c r="K44" s="59">
        <v>6</v>
      </c>
      <c r="L44" s="59">
        <v>9</v>
      </c>
      <c r="M44" s="59">
        <v>4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f t="shared" si="1"/>
        <v>65</v>
      </c>
      <c r="AA44" s="448"/>
    </row>
    <row r="45" spans="1:27" x14ac:dyDescent="0.25">
      <c r="A45" s="433" t="s">
        <v>34</v>
      </c>
      <c r="B45" s="426" t="s">
        <v>8</v>
      </c>
      <c r="C45" s="426"/>
      <c r="D45" s="428" t="s">
        <v>753</v>
      </c>
      <c r="E45" s="428" t="s">
        <v>754</v>
      </c>
      <c r="F45" s="226" t="s">
        <v>6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2</v>
      </c>
      <c r="T45" s="37">
        <v>5</v>
      </c>
      <c r="U45" s="37">
        <v>2</v>
      </c>
      <c r="V45" s="37">
        <v>9</v>
      </c>
      <c r="W45" s="37">
        <v>5</v>
      </c>
      <c r="X45" s="37">
        <v>6</v>
      </c>
      <c r="Y45" s="37">
        <v>6</v>
      </c>
      <c r="Z45" s="37">
        <f t="shared" si="1"/>
        <v>35</v>
      </c>
      <c r="AA45" s="431"/>
    </row>
    <row r="46" spans="1:27" ht="25.5" x14ac:dyDescent="0.25">
      <c r="A46" s="435"/>
      <c r="B46" s="436"/>
      <c r="C46" s="436"/>
      <c r="D46" s="439"/>
      <c r="E46" s="439"/>
      <c r="F46" s="228" t="s">
        <v>3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2</v>
      </c>
      <c r="T46" s="20">
        <v>5</v>
      </c>
      <c r="U46" s="20">
        <v>2</v>
      </c>
      <c r="V46" s="20">
        <v>9</v>
      </c>
      <c r="W46" s="20">
        <v>5</v>
      </c>
      <c r="X46" s="20">
        <v>6</v>
      </c>
      <c r="Y46" s="20">
        <v>6</v>
      </c>
      <c r="Z46" s="20">
        <f t="shared" si="1"/>
        <v>35</v>
      </c>
      <c r="AA46" s="446"/>
    </row>
    <row r="47" spans="1:27" x14ac:dyDescent="0.25">
      <c r="A47" s="435"/>
      <c r="B47" s="436"/>
      <c r="C47" s="440" t="s">
        <v>67</v>
      </c>
      <c r="D47" s="451" t="s">
        <v>2193</v>
      </c>
      <c r="E47" s="442" t="s">
        <v>755</v>
      </c>
      <c r="F47" s="228" t="s">
        <v>6</v>
      </c>
      <c r="G47" s="20">
        <v>35</v>
      </c>
      <c r="H47" s="20">
        <v>30</v>
      </c>
      <c r="I47" s="20">
        <v>32</v>
      </c>
      <c r="J47" s="58">
        <v>27</v>
      </c>
      <c r="K47" s="58">
        <v>31</v>
      </c>
      <c r="L47" s="58">
        <v>18</v>
      </c>
      <c r="M47" s="58">
        <v>20</v>
      </c>
      <c r="N47" s="58">
        <v>18</v>
      </c>
      <c r="O47" s="58">
        <v>13</v>
      </c>
      <c r="P47" s="58">
        <v>0</v>
      </c>
      <c r="Q47" s="58">
        <v>0</v>
      </c>
      <c r="R47" s="58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f t="shared" si="1"/>
        <v>224</v>
      </c>
      <c r="AA47" s="447"/>
    </row>
    <row r="48" spans="1:27" ht="26.25" thickBot="1" x14ac:dyDescent="0.3">
      <c r="A48" s="434"/>
      <c r="B48" s="427"/>
      <c r="C48" s="450"/>
      <c r="D48" s="452"/>
      <c r="E48" s="453"/>
      <c r="F48" s="227" t="s">
        <v>3</v>
      </c>
      <c r="G48" s="80">
        <v>35</v>
      </c>
      <c r="H48" s="80">
        <v>30</v>
      </c>
      <c r="I48" s="80">
        <v>32</v>
      </c>
      <c r="J48" s="200">
        <v>27</v>
      </c>
      <c r="K48" s="200">
        <v>31</v>
      </c>
      <c r="L48" s="200">
        <v>18</v>
      </c>
      <c r="M48" s="200">
        <v>20</v>
      </c>
      <c r="N48" s="200">
        <v>18</v>
      </c>
      <c r="O48" s="200">
        <v>13</v>
      </c>
      <c r="P48" s="200">
        <v>0</v>
      </c>
      <c r="Q48" s="200">
        <v>0</v>
      </c>
      <c r="R48" s="20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f t="shared" si="1"/>
        <v>224</v>
      </c>
      <c r="AA48" s="444"/>
    </row>
    <row r="49" spans="1:27" x14ac:dyDescent="0.25">
      <c r="A49" s="433" t="s">
        <v>109</v>
      </c>
      <c r="B49" s="426" t="s">
        <v>8</v>
      </c>
      <c r="C49" s="426"/>
      <c r="D49" s="428" t="s">
        <v>758</v>
      </c>
      <c r="E49" s="428" t="s">
        <v>759</v>
      </c>
      <c r="F49" s="226" t="s">
        <v>6</v>
      </c>
      <c r="G49" s="37">
        <v>43</v>
      </c>
      <c r="H49" s="37">
        <v>60</v>
      </c>
      <c r="I49" s="37">
        <v>34</v>
      </c>
      <c r="J49" s="37">
        <v>57</v>
      </c>
      <c r="K49" s="37">
        <v>35</v>
      </c>
      <c r="L49" s="37">
        <v>28</v>
      </c>
      <c r="M49" s="37">
        <v>20</v>
      </c>
      <c r="N49" s="37">
        <v>21</v>
      </c>
      <c r="O49" s="61">
        <v>21</v>
      </c>
      <c r="P49" s="61">
        <v>38</v>
      </c>
      <c r="Q49" s="61">
        <v>25</v>
      </c>
      <c r="R49" s="61">
        <v>27</v>
      </c>
      <c r="S49" s="37">
        <v>19</v>
      </c>
      <c r="T49" s="37">
        <v>36</v>
      </c>
      <c r="U49" s="37">
        <v>21</v>
      </c>
      <c r="V49" s="37">
        <v>27</v>
      </c>
      <c r="W49" s="37">
        <v>32</v>
      </c>
      <c r="X49" s="37">
        <v>20</v>
      </c>
      <c r="Y49" s="37">
        <v>25</v>
      </c>
      <c r="Z49" s="37">
        <f t="shared" si="1"/>
        <v>589</v>
      </c>
      <c r="AA49" s="431"/>
    </row>
    <row r="50" spans="1:27" ht="26.25" thickBot="1" x14ac:dyDescent="0.3">
      <c r="A50" s="417"/>
      <c r="B50" s="437"/>
      <c r="C50" s="437"/>
      <c r="D50" s="418"/>
      <c r="E50" s="418"/>
      <c r="F50" s="225" t="s">
        <v>3</v>
      </c>
      <c r="G50" s="57">
        <v>43</v>
      </c>
      <c r="H50" s="57">
        <v>60</v>
      </c>
      <c r="I50" s="57">
        <v>34</v>
      </c>
      <c r="J50" s="57">
        <v>57</v>
      </c>
      <c r="K50" s="57">
        <v>35</v>
      </c>
      <c r="L50" s="57">
        <v>28</v>
      </c>
      <c r="M50" s="57">
        <v>20</v>
      </c>
      <c r="N50" s="57">
        <v>21</v>
      </c>
      <c r="O50" s="59">
        <v>21</v>
      </c>
      <c r="P50" s="59">
        <v>38</v>
      </c>
      <c r="Q50" s="59">
        <v>25</v>
      </c>
      <c r="R50" s="59">
        <v>27</v>
      </c>
      <c r="S50" s="57">
        <v>19</v>
      </c>
      <c r="T50" s="57">
        <v>36</v>
      </c>
      <c r="U50" s="57">
        <v>21</v>
      </c>
      <c r="V50" s="57">
        <v>27</v>
      </c>
      <c r="W50" s="57">
        <v>32</v>
      </c>
      <c r="X50" s="57">
        <v>20</v>
      </c>
      <c r="Y50" s="57">
        <v>25</v>
      </c>
      <c r="Z50" s="57">
        <f t="shared" si="1"/>
        <v>589</v>
      </c>
      <c r="AA50" s="420"/>
    </row>
    <row r="51" spans="1:27" x14ac:dyDescent="0.25">
      <c r="A51" s="433" t="s">
        <v>120</v>
      </c>
      <c r="B51" s="426" t="s">
        <v>8</v>
      </c>
      <c r="C51" s="426"/>
      <c r="D51" s="428" t="s">
        <v>760</v>
      </c>
      <c r="E51" s="428" t="s">
        <v>761</v>
      </c>
      <c r="F51" s="226" t="s">
        <v>6</v>
      </c>
      <c r="G51" s="20">
        <v>34</v>
      </c>
      <c r="H51" s="58">
        <v>25</v>
      </c>
      <c r="I51" s="58">
        <v>34</v>
      </c>
      <c r="J51" s="58">
        <v>15</v>
      </c>
      <c r="K51" s="58">
        <v>23</v>
      </c>
      <c r="L51" s="58">
        <v>18</v>
      </c>
      <c r="M51" s="58">
        <v>17</v>
      </c>
      <c r="N51" s="58">
        <v>15</v>
      </c>
      <c r="O51" s="58">
        <v>10</v>
      </c>
      <c r="P51" s="58">
        <v>10</v>
      </c>
      <c r="Q51" s="58">
        <v>27</v>
      </c>
      <c r="R51" s="37">
        <v>8</v>
      </c>
      <c r="S51" s="37">
        <v>7</v>
      </c>
      <c r="T51" s="37">
        <v>8</v>
      </c>
      <c r="U51" s="37">
        <v>7</v>
      </c>
      <c r="V51" s="37">
        <v>4</v>
      </c>
      <c r="W51" s="37">
        <v>14</v>
      </c>
      <c r="X51" s="37">
        <v>11</v>
      </c>
      <c r="Y51" s="37">
        <v>11</v>
      </c>
      <c r="Z51" s="37">
        <f t="shared" si="1"/>
        <v>298</v>
      </c>
      <c r="AA51" s="431"/>
    </row>
    <row r="52" spans="1:27" ht="25.5" x14ac:dyDescent="0.25">
      <c r="A52" s="435"/>
      <c r="B52" s="436"/>
      <c r="C52" s="436"/>
      <c r="D52" s="439"/>
      <c r="E52" s="439"/>
      <c r="F52" s="228" t="s">
        <v>3</v>
      </c>
      <c r="G52" s="20">
        <v>34</v>
      </c>
      <c r="H52" s="58">
        <v>25</v>
      </c>
      <c r="I52" s="58">
        <v>34</v>
      </c>
      <c r="J52" s="58">
        <v>15</v>
      </c>
      <c r="K52" s="58">
        <v>23</v>
      </c>
      <c r="L52" s="58">
        <v>18</v>
      </c>
      <c r="M52" s="58">
        <v>17</v>
      </c>
      <c r="N52" s="58">
        <v>15</v>
      </c>
      <c r="O52" s="58">
        <v>10</v>
      </c>
      <c r="P52" s="58">
        <v>10</v>
      </c>
      <c r="Q52" s="58">
        <v>27</v>
      </c>
      <c r="R52" s="20">
        <v>8</v>
      </c>
      <c r="S52" s="20">
        <v>7</v>
      </c>
      <c r="T52" s="20">
        <v>8</v>
      </c>
      <c r="U52" s="20">
        <v>7</v>
      </c>
      <c r="V52" s="20">
        <v>4</v>
      </c>
      <c r="W52" s="20">
        <v>14</v>
      </c>
      <c r="X52" s="20">
        <v>11</v>
      </c>
      <c r="Y52" s="20">
        <v>11</v>
      </c>
      <c r="Z52" s="20">
        <f t="shared" ref="Z52:Z60" si="2">SUM(G52:Y52)</f>
        <v>298</v>
      </c>
      <c r="AA52" s="446"/>
    </row>
    <row r="53" spans="1:27" x14ac:dyDescent="0.25">
      <c r="A53" s="435"/>
      <c r="B53" s="454"/>
      <c r="C53" s="440" t="s">
        <v>123</v>
      </c>
      <c r="D53" s="430" t="s">
        <v>2194</v>
      </c>
      <c r="E53" s="442" t="s">
        <v>762</v>
      </c>
      <c r="F53" s="228" t="s">
        <v>6</v>
      </c>
      <c r="G53" s="58">
        <v>3</v>
      </c>
      <c r="H53" s="58">
        <v>49</v>
      </c>
      <c r="I53" s="58">
        <v>1</v>
      </c>
      <c r="J53" s="58">
        <v>31</v>
      </c>
      <c r="K53" s="58">
        <v>8</v>
      </c>
      <c r="L53" s="58">
        <v>6</v>
      </c>
      <c r="M53" s="58">
        <v>4</v>
      </c>
      <c r="N53" s="58">
        <v>3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f t="shared" si="2"/>
        <v>105</v>
      </c>
      <c r="AA53" s="447"/>
    </row>
    <row r="54" spans="1:27" ht="26.25" thickBot="1" x14ac:dyDescent="0.3">
      <c r="A54" s="434"/>
      <c r="B54" s="454"/>
      <c r="C54" s="450"/>
      <c r="D54" s="455"/>
      <c r="E54" s="453"/>
      <c r="F54" s="227" t="s">
        <v>3</v>
      </c>
      <c r="G54" s="200">
        <v>3</v>
      </c>
      <c r="H54" s="200">
        <v>49</v>
      </c>
      <c r="I54" s="200">
        <v>1</v>
      </c>
      <c r="J54" s="200">
        <v>31</v>
      </c>
      <c r="K54" s="200">
        <v>8</v>
      </c>
      <c r="L54" s="200">
        <v>6</v>
      </c>
      <c r="M54" s="200">
        <v>4</v>
      </c>
      <c r="N54" s="200">
        <v>3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f t="shared" si="2"/>
        <v>105</v>
      </c>
      <c r="AA54" s="444"/>
    </row>
    <row r="55" spans="1:27" x14ac:dyDescent="0.25">
      <c r="A55" s="433" t="s">
        <v>128</v>
      </c>
      <c r="B55" s="426" t="s">
        <v>8</v>
      </c>
      <c r="C55" s="426"/>
      <c r="D55" s="428" t="s">
        <v>763</v>
      </c>
      <c r="E55" s="428" t="s">
        <v>764</v>
      </c>
      <c r="F55" s="226" t="s">
        <v>6</v>
      </c>
      <c r="G55" s="37">
        <v>59</v>
      </c>
      <c r="H55" s="37">
        <v>56</v>
      </c>
      <c r="I55" s="61">
        <v>61</v>
      </c>
      <c r="J55" s="61">
        <v>54</v>
      </c>
      <c r="K55" s="61">
        <v>52</v>
      </c>
      <c r="L55" s="61">
        <v>33</v>
      </c>
      <c r="M55" s="61">
        <v>33</v>
      </c>
      <c r="N55" s="61">
        <v>27</v>
      </c>
      <c r="O55" s="61">
        <v>34</v>
      </c>
      <c r="P55" s="61">
        <v>44</v>
      </c>
      <c r="Q55" s="61">
        <v>62</v>
      </c>
      <c r="R55" s="61">
        <v>41</v>
      </c>
      <c r="S55" s="37">
        <v>28</v>
      </c>
      <c r="T55" s="37">
        <v>30</v>
      </c>
      <c r="U55" s="37">
        <v>19</v>
      </c>
      <c r="V55" s="37">
        <v>18</v>
      </c>
      <c r="W55" s="37">
        <v>16</v>
      </c>
      <c r="X55" s="37">
        <v>19</v>
      </c>
      <c r="Y55" s="37">
        <v>21</v>
      </c>
      <c r="Z55" s="37">
        <f t="shared" si="2"/>
        <v>707</v>
      </c>
      <c r="AA55" s="431"/>
    </row>
    <row r="56" spans="1:27" ht="26.25" thickBot="1" x14ac:dyDescent="0.3">
      <c r="A56" s="417"/>
      <c r="B56" s="437"/>
      <c r="C56" s="437"/>
      <c r="D56" s="418"/>
      <c r="E56" s="418"/>
      <c r="F56" s="225" t="s">
        <v>3</v>
      </c>
      <c r="G56" s="57">
        <v>59</v>
      </c>
      <c r="H56" s="57">
        <v>56</v>
      </c>
      <c r="I56" s="59">
        <v>61</v>
      </c>
      <c r="J56" s="59">
        <v>54</v>
      </c>
      <c r="K56" s="59">
        <v>52</v>
      </c>
      <c r="L56" s="59">
        <v>33</v>
      </c>
      <c r="M56" s="59">
        <v>33</v>
      </c>
      <c r="N56" s="59">
        <v>27</v>
      </c>
      <c r="O56" s="59">
        <v>34</v>
      </c>
      <c r="P56" s="59">
        <v>44</v>
      </c>
      <c r="Q56" s="59">
        <v>62</v>
      </c>
      <c r="R56" s="59">
        <v>41</v>
      </c>
      <c r="S56" s="57">
        <v>28</v>
      </c>
      <c r="T56" s="57">
        <v>30</v>
      </c>
      <c r="U56" s="57">
        <v>19</v>
      </c>
      <c r="V56" s="57">
        <v>18</v>
      </c>
      <c r="W56" s="57">
        <v>16</v>
      </c>
      <c r="X56" s="57">
        <v>19</v>
      </c>
      <c r="Y56" s="57">
        <v>21</v>
      </c>
      <c r="Z56" s="57">
        <f t="shared" si="2"/>
        <v>707</v>
      </c>
      <c r="AA56" s="420"/>
    </row>
    <row r="57" spans="1:27" x14ac:dyDescent="0.25">
      <c r="A57" s="433" t="s">
        <v>133</v>
      </c>
      <c r="B57" s="426" t="s">
        <v>8</v>
      </c>
      <c r="C57" s="426"/>
      <c r="D57" s="357" t="s">
        <v>766</v>
      </c>
      <c r="E57" s="357" t="s">
        <v>1901</v>
      </c>
      <c r="F57" s="188" t="s">
        <v>6</v>
      </c>
      <c r="G57" s="33">
        <v>57</v>
      </c>
      <c r="H57" s="32">
        <v>42</v>
      </c>
      <c r="I57" s="32">
        <v>38</v>
      </c>
      <c r="J57" s="32">
        <v>33</v>
      </c>
      <c r="K57" s="32">
        <v>46</v>
      </c>
      <c r="L57" s="32">
        <v>19</v>
      </c>
      <c r="M57" s="32">
        <v>38</v>
      </c>
      <c r="N57" s="32">
        <v>27</v>
      </c>
      <c r="O57" s="33">
        <v>32</v>
      </c>
      <c r="P57" s="33">
        <v>25</v>
      </c>
      <c r="Q57" s="33">
        <v>19</v>
      </c>
      <c r="R57" s="33">
        <v>23</v>
      </c>
      <c r="S57" s="35">
        <v>16</v>
      </c>
      <c r="T57" s="35">
        <v>23</v>
      </c>
      <c r="U57" s="35">
        <v>15</v>
      </c>
      <c r="V57" s="35">
        <v>14</v>
      </c>
      <c r="W57" s="35">
        <v>16</v>
      </c>
      <c r="X57" s="35">
        <v>13</v>
      </c>
      <c r="Y57" s="35">
        <v>22</v>
      </c>
      <c r="Z57" s="37">
        <f t="shared" si="2"/>
        <v>518</v>
      </c>
      <c r="AA57" s="431"/>
    </row>
    <row r="58" spans="1:27" ht="26.25" thickBot="1" x14ac:dyDescent="0.3">
      <c r="A58" s="434"/>
      <c r="B58" s="427"/>
      <c r="C58" s="427"/>
      <c r="D58" s="355"/>
      <c r="E58" s="355"/>
      <c r="F58" s="189" t="s">
        <v>3</v>
      </c>
      <c r="G58" s="202">
        <v>57</v>
      </c>
      <c r="H58" s="203">
        <v>42</v>
      </c>
      <c r="I58" s="203">
        <v>38</v>
      </c>
      <c r="J58" s="203">
        <v>33</v>
      </c>
      <c r="K58" s="203">
        <v>46</v>
      </c>
      <c r="L58" s="203">
        <v>19</v>
      </c>
      <c r="M58" s="203">
        <v>38</v>
      </c>
      <c r="N58" s="203">
        <v>27</v>
      </c>
      <c r="O58" s="202">
        <v>32</v>
      </c>
      <c r="P58" s="202">
        <v>25</v>
      </c>
      <c r="Q58" s="202">
        <v>19</v>
      </c>
      <c r="R58" s="202">
        <v>23</v>
      </c>
      <c r="S58" s="203">
        <v>16</v>
      </c>
      <c r="T58" s="203">
        <v>23</v>
      </c>
      <c r="U58" s="203">
        <v>15</v>
      </c>
      <c r="V58" s="203">
        <v>14</v>
      </c>
      <c r="W58" s="203">
        <v>16</v>
      </c>
      <c r="X58" s="203">
        <v>13</v>
      </c>
      <c r="Y58" s="203">
        <v>22</v>
      </c>
      <c r="Z58" s="80">
        <f t="shared" si="2"/>
        <v>518</v>
      </c>
      <c r="AA58" s="432"/>
    </row>
    <row r="59" spans="1:27" x14ac:dyDescent="0.25">
      <c r="A59" s="433" t="s">
        <v>136</v>
      </c>
      <c r="B59" s="426" t="s">
        <v>8</v>
      </c>
      <c r="C59" s="426"/>
      <c r="D59" s="428" t="s">
        <v>767</v>
      </c>
      <c r="E59" s="428" t="s">
        <v>768</v>
      </c>
      <c r="F59" s="226" t="s">
        <v>6</v>
      </c>
      <c r="G59" s="37">
        <v>4</v>
      </c>
      <c r="H59" s="61">
        <v>11</v>
      </c>
      <c r="I59" s="61">
        <v>4</v>
      </c>
      <c r="J59" s="61">
        <v>6</v>
      </c>
      <c r="K59" s="61">
        <v>5</v>
      </c>
      <c r="L59" s="61">
        <v>7</v>
      </c>
      <c r="M59" s="37">
        <v>0</v>
      </c>
      <c r="N59" s="37">
        <v>0</v>
      </c>
      <c r="O59" s="37">
        <v>0</v>
      </c>
      <c r="P59" s="61">
        <v>10</v>
      </c>
      <c r="Q59" s="61">
        <v>33</v>
      </c>
      <c r="R59" s="61">
        <v>33</v>
      </c>
      <c r="S59" s="61">
        <v>12</v>
      </c>
      <c r="T59" s="61">
        <v>10</v>
      </c>
      <c r="U59" s="61">
        <v>11</v>
      </c>
      <c r="V59" s="61">
        <v>11</v>
      </c>
      <c r="W59" s="37">
        <v>11</v>
      </c>
      <c r="X59" s="37">
        <v>13</v>
      </c>
      <c r="Y59" s="37">
        <v>15</v>
      </c>
      <c r="Z59" s="37">
        <f t="shared" si="2"/>
        <v>196</v>
      </c>
      <c r="AA59" s="431"/>
    </row>
    <row r="60" spans="1:27" ht="26.25" thickBot="1" x14ac:dyDescent="0.3">
      <c r="A60" s="417"/>
      <c r="B60" s="437"/>
      <c r="C60" s="437"/>
      <c r="D60" s="418"/>
      <c r="E60" s="418"/>
      <c r="F60" s="225" t="s">
        <v>3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9">
        <v>10</v>
      </c>
      <c r="Q60" s="59">
        <v>33</v>
      </c>
      <c r="R60" s="59">
        <v>33</v>
      </c>
      <c r="S60" s="59">
        <v>12</v>
      </c>
      <c r="T60" s="59">
        <v>10</v>
      </c>
      <c r="U60" s="59">
        <v>11</v>
      </c>
      <c r="V60" s="59">
        <v>11</v>
      </c>
      <c r="W60" s="57">
        <v>11</v>
      </c>
      <c r="X60" s="57">
        <v>13</v>
      </c>
      <c r="Y60" s="57">
        <v>15</v>
      </c>
      <c r="Z60" s="57">
        <f t="shared" si="2"/>
        <v>159</v>
      </c>
      <c r="AA60" s="420"/>
    </row>
    <row r="61" spans="1:27" x14ac:dyDescent="0.25">
      <c r="A61" s="456" t="s">
        <v>13</v>
      </c>
      <c r="B61" s="457"/>
      <c r="C61" s="457"/>
      <c r="D61" s="457"/>
      <c r="E61" s="457"/>
      <c r="F61" s="226" t="s">
        <v>6</v>
      </c>
      <c r="G61" s="61">
        <f>G7+G9+G11+G13+G15+G17+G19+G21+G23+G25+G27+G29+G31+G33+G35+G37+G39+G41+G43+G45+G47+G49+G51+G53+G55+G57+G59</f>
        <v>759</v>
      </c>
      <c r="H61" s="61">
        <f t="shared" ref="H61:Z61" si="3">H7+H9+H11+H13+H15+H17+H19+H21+H23+H25+H27+H29+H31+H33+H35+H37+H39+H41+H43+H45+H47+H49+H51+H53+H55+H57+H59</f>
        <v>845</v>
      </c>
      <c r="I61" s="61">
        <f t="shared" si="3"/>
        <v>717</v>
      </c>
      <c r="J61" s="61">
        <f t="shared" si="3"/>
        <v>752</v>
      </c>
      <c r="K61" s="61">
        <f t="shared" si="3"/>
        <v>691</v>
      </c>
      <c r="L61" s="61">
        <f t="shared" si="3"/>
        <v>535</v>
      </c>
      <c r="M61" s="61">
        <f t="shared" si="3"/>
        <v>405</v>
      </c>
      <c r="N61" s="61">
        <f t="shared" si="3"/>
        <v>417</v>
      </c>
      <c r="O61" s="61">
        <f t="shared" si="3"/>
        <v>363</v>
      </c>
      <c r="P61" s="61">
        <f t="shared" si="3"/>
        <v>366</v>
      </c>
      <c r="Q61" s="61">
        <f t="shared" si="3"/>
        <v>350</v>
      </c>
      <c r="R61" s="61">
        <f t="shared" si="3"/>
        <v>306</v>
      </c>
      <c r="S61" s="61">
        <f t="shared" si="3"/>
        <v>236</v>
      </c>
      <c r="T61" s="61">
        <f t="shared" si="3"/>
        <v>237</v>
      </c>
      <c r="U61" s="61">
        <f t="shared" si="3"/>
        <v>220</v>
      </c>
      <c r="V61" s="61">
        <f t="shared" si="3"/>
        <v>219</v>
      </c>
      <c r="W61" s="61">
        <f t="shared" si="3"/>
        <v>257</v>
      </c>
      <c r="X61" s="61">
        <f t="shared" si="3"/>
        <v>237</v>
      </c>
      <c r="Y61" s="61">
        <f t="shared" si="3"/>
        <v>268</v>
      </c>
      <c r="Z61" s="61">
        <f t="shared" si="3"/>
        <v>8180</v>
      </c>
      <c r="AA61" s="198"/>
    </row>
    <row r="62" spans="1:27" ht="26.25" thickBot="1" x14ac:dyDescent="0.3">
      <c r="A62" s="458"/>
      <c r="B62" s="459"/>
      <c r="C62" s="459"/>
      <c r="D62" s="459"/>
      <c r="E62" s="459"/>
      <c r="F62" s="225" t="s">
        <v>3</v>
      </c>
      <c r="G62" s="59">
        <f>G8+G10+G12+G14+G16+G18+G20+G22+G24+G26+G28+G30+G32+G34+G36+G38+G40+G42+G44+G46+G48+G50+G52+G54+G56+G58+G60</f>
        <v>755</v>
      </c>
      <c r="H62" s="59">
        <f t="shared" ref="H62:Z62" si="4">H8+H10+H12+H14+H16+H18+H20+H22+H24+H26+H28+H30+H32+H34+H36+H38+H40+H42+H44+H46+H48+H50+H52+H54+H56+H58+H60</f>
        <v>834</v>
      </c>
      <c r="I62" s="59">
        <f t="shared" si="4"/>
        <v>713</v>
      </c>
      <c r="J62" s="59">
        <f t="shared" si="4"/>
        <v>746</v>
      </c>
      <c r="K62" s="59">
        <f t="shared" si="4"/>
        <v>686</v>
      </c>
      <c r="L62" s="59">
        <f t="shared" si="4"/>
        <v>528</v>
      </c>
      <c r="M62" s="59">
        <f t="shared" si="4"/>
        <v>405</v>
      </c>
      <c r="N62" s="59">
        <f t="shared" si="4"/>
        <v>417</v>
      </c>
      <c r="O62" s="59">
        <f t="shared" si="4"/>
        <v>363</v>
      </c>
      <c r="P62" s="59">
        <f t="shared" si="4"/>
        <v>366</v>
      </c>
      <c r="Q62" s="59">
        <f t="shared" si="4"/>
        <v>350</v>
      </c>
      <c r="R62" s="59">
        <f t="shared" si="4"/>
        <v>306</v>
      </c>
      <c r="S62" s="59">
        <f t="shared" si="4"/>
        <v>236</v>
      </c>
      <c r="T62" s="59">
        <f t="shared" si="4"/>
        <v>237</v>
      </c>
      <c r="U62" s="59">
        <f t="shared" si="4"/>
        <v>220</v>
      </c>
      <c r="V62" s="59">
        <f t="shared" si="4"/>
        <v>219</v>
      </c>
      <c r="W62" s="59">
        <f t="shared" si="4"/>
        <v>257</v>
      </c>
      <c r="X62" s="59">
        <f t="shared" si="4"/>
        <v>237</v>
      </c>
      <c r="Y62" s="59">
        <f t="shared" si="4"/>
        <v>268</v>
      </c>
      <c r="Z62" s="59">
        <f t="shared" si="4"/>
        <v>8143</v>
      </c>
      <c r="AA62" s="199"/>
    </row>
  </sheetData>
  <mergeCells count="140">
    <mergeCell ref="A57:A58"/>
    <mergeCell ref="B57:C58"/>
    <mergeCell ref="D57:D58"/>
    <mergeCell ref="AA59:AA60"/>
    <mergeCell ref="E57:E58"/>
    <mergeCell ref="AA57:AA58"/>
    <mergeCell ref="A61:E62"/>
    <mergeCell ref="A59:A60"/>
    <mergeCell ref="B59:C60"/>
    <mergeCell ref="D59:D60"/>
    <mergeCell ref="E59:E60"/>
    <mergeCell ref="AA55:AA56"/>
    <mergeCell ref="A55:A56"/>
    <mergeCell ref="B55:C56"/>
    <mergeCell ref="D55:D56"/>
    <mergeCell ref="E55:E56"/>
    <mergeCell ref="A51:A54"/>
    <mergeCell ref="B53:B54"/>
    <mergeCell ref="B51:C52"/>
    <mergeCell ref="D51:D52"/>
    <mergeCell ref="E51:E52"/>
    <mergeCell ref="C53:C54"/>
    <mergeCell ref="D53:D54"/>
    <mergeCell ref="E53:E54"/>
    <mergeCell ref="AA53:AA54"/>
    <mergeCell ref="AA51:AA52"/>
    <mergeCell ref="A49:A50"/>
    <mergeCell ref="B49:C50"/>
    <mergeCell ref="D49:D50"/>
    <mergeCell ref="E49:E50"/>
    <mergeCell ref="AA49:AA50"/>
    <mergeCell ref="A45:A48"/>
    <mergeCell ref="B45:C46"/>
    <mergeCell ref="D45:D46"/>
    <mergeCell ref="E45:E46"/>
    <mergeCell ref="AA45:AA46"/>
    <mergeCell ref="B47:B48"/>
    <mergeCell ref="C47:C48"/>
    <mergeCell ref="D47:D48"/>
    <mergeCell ref="E47:E48"/>
    <mergeCell ref="AA47:AA48"/>
    <mergeCell ref="A41:A44"/>
    <mergeCell ref="B41:C42"/>
    <mergeCell ref="D41:D42"/>
    <mergeCell ref="E41:E42"/>
    <mergeCell ref="AA41:AA42"/>
    <mergeCell ref="B43:B44"/>
    <mergeCell ref="A39:A40"/>
    <mergeCell ref="C43:C44"/>
    <mergeCell ref="D43:D44"/>
    <mergeCell ref="E43:E44"/>
    <mergeCell ref="AA43:AA44"/>
    <mergeCell ref="C37:C38"/>
    <mergeCell ref="D37:D38"/>
    <mergeCell ref="E37:E38"/>
    <mergeCell ref="AA37:AA38"/>
    <mergeCell ref="B39:C40"/>
    <mergeCell ref="D39:D40"/>
    <mergeCell ref="E39:E40"/>
    <mergeCell ref="AA39:AA40"/>
    <mergeCell ref="A33:A38"/>
    <mergeCell ref="B33:C34"/>
    <mergeCell ref="D33:D34"/>
    <mergeCell ref="E33:E34"/>
    <mergeCell ref="AA33:AA34"/>
    <mergeCell ref="B35:B38"/>
    <mergeCell ref="C35:C36"/>
    <mergeCell ref="D35:D36"/>
    <mergeCell ref="E35:E36"/>
    <mergeCell ref="AA35:AA36"/>
    <mergeCell ref="C31:C32"/>
    <mergeCell ref="D31:D32"/>
    <mergeCell ref="E31:E32"/>
    <mergeCell ref="AA31:AA32"/>
    <mergeCell ref="A29:A32"/>
    <mergeCell ref="B29:C30"/>
    <mergeCell ref="D29:D30"/>
    <mergeCell ref="E29:E30"/>
    <mergeCell ref="AA29:AA30"/>
    <mergeCell ref="B31:B32"/>
    <mergeCell ref="C25:C26"/>
    <mergeCell ref="D25:D26"/>
    <mergeCell ref="E25:E26"/>
    <mergeCell ref="AA25:AA26"/>
    <mergeCell ref="C27:C28"/>
    <mergeCell ref="D27:D28"/>
    <mergeCell ref="E27:E28"/>
    <mergeCell ref="AA27:AA28"/>
    <mergeCell ref="A23:A28"/>
    <mergeCell ref="B23:C24"/>
    <mergeCell ref="D23:D24"/>
    <mergeCell ref="E23:E24"/>
    <mergeCell ref="AA23:AA24"/>
    <mergeCell ref="B25:B28"/>
    <mergeCell ref="A21:A22"/>
    <mergeCell ref="B21:C22"/>
    <mergeCell ref="D21:D22"/>
    <mergeCell ref="E21:E22"/>
    <mergeCell ref="AA21:AA22"/>
    <mergeCell ref="A19:A20"/>
    <mergeCell ref="B19:C20"/>
    <mergeCell ref="D19:D20"/>
    <mergeCell ref="E19:E20"/>
    <mergeCell ref="AA19:AA20"/>
    <mergeCell ref="A15:A16"/>
    <mergeCell ref="B15:C16"/>
    <mergeCell ref="D15:D16"/>
    <mergeCell ref="E15:E16"/>
    <mergeCell ref="AA15:AA16"/>
    <mergeCell ref="A17:A18"/>
    <mergeCell ref="B17:C18"/>
    <mergeCell ref="D17:D18"/>
    <mergeCell ref="E17:E18"/>
    <mergeCell ref="AA17:AA18"/>
    <mergeCell ref="AA13:AA14"/>
    <mergeCell ref="A13:A14"/>
    <mergeCell ref="B13:C14"/>
    <mergeCell ref="D13:D14"/>
    <mergeCell ref="E13:E14"/>
    <mergeCell ref="A9:A12"/>
    <mergeCell ref="B11:B12"/>
    <mergeCell ref="B9:C10"/>
    <mergeCell ref="D9:D10"/>
    <mergeCell ref="E9:E10"/>
    <mergeCell ref="C11:C12"/>
    <mergeCell ref="D11:D12"/>
    <mergeCell ref="E11:E12"/>
    <mergeCell ref="AA11:AA12"/>
    <mergeCell ref="AA9:AA10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</mergeCell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73" sqref="E7:E74"/>
    </sheetView>
  </sheetViews>
  <sheetFormatPr defaultRowHeight="12.75" x14ac:dyDescent="0.25"/>
  <cols>
    <col min="1" max="1" width="5.28515625" style="115" customWidth="1"/>
    <col min="2" max="2" width="38" style="116" customWidth="1"/>
    <col min="3" max="3" width="5.140625" style="117" customWidth="1"/>
    <col min="4" max="4" width="53.7109375" style="115" customWidth="1"/>
    <col min="5" max="5" width="15.42578125" style="115" customWidth="1"/>
    <col min="6" max="6" width="31.140625" style="116" customWidth="1"/>
    <col min="7" max="25" width="5" style="18" customWidth="1"/>
    <col min="26" max="26" width="6.2851562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1882</v>
      </c>
      <c r="B3" s="278"/>
      <c r="C3" s="278"/>
      <c r="D3" s="278"/>
      <c r="E3" s="278"/>
      <c r="F3" s="25" t="s">
        <v>2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2011</v>
      </c>
      <c r="E7" s="275" t="s">
        <v>769</v>
      </c>
      <c r="F7" s="27" t="s">
        <v>6</v>
      </c>
      <c r="G7" s="7">
        <v>34</v>
      </c>
      <c r="H7" s="7">
        <v>25</v>
      </c>
      <c r="I7" s="7">
        <v>32</v>
      </c>
      <c r="J7" s="7">
        <v>41</v>
      </c>
      <c r="K7" s="7">
        <v>24</v>
      </c>
      <c r="L7" s="7">
        <v>28</v>
      </c>
      <c r="M7" s="7">
        <v>74</v>
      </c>
      <c r="N7" s="7">
        <v>73</v>
      </c>
      <c r="O7" s="7">
        <v>57</v>
      </c>
      <c r="P7" s="7">
        <v>70</v>
      </c>
      <c r="Q7" s="7">
        <v>15</v>
      </c>
      <c r="R7" s="7">
        <v>9</v>
      </c>
      <c r="S7" s="7">
        <v>21</v>
      </c>
      <c r="T7" s="7">
        <v>19</v>
      </c>
      <c r="U7" s="7">
        <v>25</v>
      </c>
      <c r="V7" s="7">
        <v>20</v>
      </c>
      <c r="W7" s="7">
        <v>14</v>
      </c>
      <c r="X7" s="7">
        <v>17</v>
      </c>
      <c r="Y7" s="7">
        <v>19</v>
      </c>
      <c r="Z7" s="7">
        <f>SUM(G7:Y7)</f>
        <v>617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6">
        <v>34</v>
      </c>
      <c r="H8" s="6">
        <v>25</v>
      </c>
      <c r="I8" s="6">
        <v>32</v>
      </c>
      <c r="J8" s="6">
        <v>41</v>
      </c>
      <c r="K8" s="6">
        <v>24</v>
      </c>
      <c r="L8" s="6">
        <v>28</v>
      </c>
      <c r="M8" s="6">
        <v>74</v>
      </c>
      <c r="N8" s="6">
        <v>73</v>
      </c>
      <c r="O8" s="6">
        <v>57</v>
      </c>
      <c r="P8" s="6">
        <v>70</v>
      </c>
      <c r="Q8" s="6">
        <v>15</v>
      </c>
      <c r="R8" s="6">
        <v>9</v>
      </c>
      <c r="S8" s="6">
        <v>21</v>
      </c>
      <c r="T8" s="6">
        <v>19</v>
      </c>
      <c r="U8" s="6">
        <v>25</v>
      </c>
      <c r="V8" s="6">
        <v>20</v>
      </c>
      <c r="W8" s="6">
        <v>14</v>
      </c>
      <c r="X8" s="6">
        <v>17</v>
      </c>
      <c r="Y8" s="6">
        <v>19</v>
      </c>
      <c r="Z8" s="6">
        <f t="shared" ref="Z8:Z71" si="0">SUM(G8:Y8)</f>
        <v>617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2012</v>
      </c>
      <c r="E9" s="276" t="s">
        <v>770</v>
      </c>
      <c r="F9" s="28" t="s">
        <v>6</v>
      </c>
      <c r="G9" s="6">
        <v>20</v>
      </c>
      <c r="H9" s="6">
        <v>21</v>
      </c>
      <c r="I9" s="6">
        <v>20</v>
      </c>
      <c r="J9" s="6">
        <v>29</v>
      </c>
      <c r="K9" s="6">
        <v>19</v>
      </c>
      <c r="L9" s="6">
        <v>24</v>
      </c>
      <c r="M9" s="6">
        <v>26</v>
      </c>
      <c r="N9" s="6">
        <v>7</v>
      </c>
      <c r="O9" s="6">
        <v>22</v>
      </c>
      <c r="P9" s="6">
        <v>0</v>
      </c>
      <c r="Q9" s="6">
        <v>7</v>
      </c>
      <c r="R9" s="6">
        <v>10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f t="shared" si="0"/>
        <v>205</v>
      </c>
      <c r="AA9" s="256"/>
    </row>
    <row r="10" spans="1:27" ht="25.5" x14ac:dyDescent="0.25">
      <c r="A10" s="258"/>
      <c r="B10" s="260"/>
      <c r="C10" s="309"/>
      <c r="D10" s="276"/>
      <c r="E10" s="276"/>
      <c r="F10" s="28" t="s">
        <v>3</v>
      </c>
      <c r="G10" s="6">
        <v>20</v>
      </c>
      <c r="H10" s="6">
        <v>21</v>
      </c>
      <c r="I10" s="6">
        <v>20</v>
      </c>
      <c r="J10" s="6">
        <v>29</v>
      </c>
      <c r="K10" s="6">
        <v>19</v>
      </c>
      <c r="L10" s="6">
        <v>24</v>
      </c>
      <c r="M10" s="6">
        <v>26</v>
      </c>
      <c r="N10" s="6">
        <v>7</v>
      </c>
      <c r="O10" s="6">
        <v>22</v>
      </c>
      <c r="P10" s="6">
        <v>0</v>
      </c>
      <c r="Q10" s="6">
        <v>7</v>
      </c>
      <c r="R10" s="6">
        <v>10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f t="shared" si="0"/>
        <v>205</v>
      </c>
      <c r="AA10" s="256"/>
    </row>
    <row r="11" spans="1:27" x14ac:dyDescent="0.25">
      <c r="A11" s="258"/>
      <c r="B11" s="260"/>
      <c r="C11" s="286" t="s">
        <v>257</v>
      </c>
      <c r="D11" s="276" t="s">
        <v>2195</v>
      </c>
      <c r="E11" s="299" t="s">
        <v>771</v>
      </c>
      <c r="F11" s="28" t="s">
        <v>6</v>
      </c>
      <c r="G11" s="6">
        <v>4</v>
      </c>
      <c r="H11" s="6">
        <v>3</v>
      </c>
      <c r="I11" s="6">
        <v>4</v>
      </c>
      <c r="J11" s="6">
        <v>7</v>
      </c>
      <c r="K11" s="6">
        <v>6</v>
      </c>
      <c r="L11" s="6">
        <v>7</v>
      </c>
      <c r="M11" s="6">
        <v>0</v>
      </c>
      <c r="N11" s="6">
        <v>5</v>
      </c>
      <c r="O11" s="6">
        <v>4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f t="shared" si="0"/>
        <v>40</v>
      </c>
      <c r="AA11" s="301"/>
    </row>
    <row r="12" spans="1:27" ht="25.5" x14ac:dyDescent="0.25">
      <c r="A12" s="258"/>
      <c r="B12" s="260"/>
      <c r="C12" s="286"/>
      <c r="D12" s="276"/>
      <c r="E12" s="299"/>
      <c r="F12" s="28" t="s">
        <v>3</v>
      </c>
      <c r="G12" s="6">
        <v>4</v>
      </c>
      <c r="H12" s="6">
        <v>3</v>
      </c>
      <c r="I12" s="6">
        <v>4</v>
      </c>
      <c r="J12" s="6">
        <v>7</v>
      </c>
      <c r="K12" s="6">
        <v>6</v>
      </c>
      <c r="L12" s="6">
        <v>7</v>
      </c>
      <c r="M12" s="6">
        <v>0</v>
      </c>
      <c r="N12" s="6">
        <v>5</v>
      </c>
      <c r="O12" s="6">
        <v>4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f t="shared" si="0"/>
        <v>40</v>
      </c>
      <c r="AA12" s="301"/>
    </row>
    <row r="13" spans="1:27" x14ac:dyDescent="0.25">
      <c r="A13" s="258"/>
      <c r="B13" s="260"/>
      <c r="C13" s="286" t="s">
        <v>325</v>
      </c>
      <c r="D13" s="276" t="s">
        <v>1927</v>
      </c>
      <c r="E13" s="299" t="s">
        <v>772</v>
      </c>
      <c r="F13" s="28" t="s">
        <v>6</v>
      </c>
      <c r="G13" s="6">
        <v>3</v>
      </c>
      <c r="H13" s="6">
        <v>5</v>
      </c>
      <c r="I13" s="6">
        <v>4</v>
      </c>
      <c r="J13" s="6">
        <v>6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f t="shared" si="0"/>
        <v>18</v>
      </c>
      <c r="AA13" s="301"/>
    </row>
    <row r="14" spans="1:27" ht="26.25" thickBot="1" x14ac:dyDescent="0.3">
      <c r="A14" s="279"/>
      <c r="B14" s="302"/>
      <c r="C14" s="303"/>
      <c r="D14" s="280"/>
      <c r="E14" s="318"/>
      <c r="F14" s="26" t="s">
        <v>3</v>
      </c>
      <c r="G14" s="8">
        <v>3</v>
      </c>
      <c r="H14" s="8">
        <v>5</v>
      </c>
      <c r="I14" s="8">
        <v>4</v>
      </c>
      <c r="J14" s="8">
        <v>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f t="shared" si="0"/>
        <v>18</v>
      </c>
      <c r="AA14" s="295"/>
    </row>
    <row r="15" spans="1:27" x14ac:dyDescent="0.25">
      <c r="A15" s="257" t="s">
        <v>12</v>
      </c>
      <c r="B15" s="259" t="s">
        <v>8</v>
      </c>
      <c r="C15" s="259"/>
      <c r="D15" s="275" t="s">
        <v>2013</v>
      </c>
      <c r="E15" s="275" t="s">
        <v>773</v>
      </c>
      <c r="F15" s="27" t="s">
        <v>6</v>
      </c>
      <c r="G15" s="7">
        <v>24</v>
      </c>
      <c r="H15" s="7">
        <v>40</v>
      </c>
      <c r="I15" s="7">
        <v>14</v>
      </c>
      <c r="J15" s="7">
        <v>25</v>
      </c>
      <c r="K15" s="7">
        <v>30</v>
      </c>
      <c r="L15" s="7">
        <v>34</v>
      </c>
      <c r="M15" s="7">
        <v>59</v>
      </c>
      <c r="N15" s="7">
        <v>47</v>
      </c>
      <c r="O15" s="7">
        <v>16</v>
      </c>
      <c r="P15" s="7">
        <v>19</v>
      </c>
      <c r="Q15" s="7">
        <v>29</v>
      </c>
      <c r="R15" s="7">
        <v>19</v>
      </c>
      <c r="S15" s="7">
        <v>19</v>
      </c>
      <c r="T15" s="7">
        <v>20</v>
      </c>
      <c r="U15" s="7">
        <v>18</v>
      </c>
      <c r="V15" s="7">
        <v>20</v>
      </c>
      <c r="W15" s="7">
        <v>7</v>
      </c>
      <c r="X15" s="7">
        <v>16</v>
      </c>
      <c r="Y15" s="7">
        <v>14</v>
      </c>
      <c r="Z15" s="7">
        <f t="shared" si="0"/>
        <v>470</v>
      </c>
      <c r="AA15" s="255"/>
    </row>
    <row r="16" spans="1:27" ht="25.5" x14ac:dyDescent="0.25">
      <c r="A16" s="258"/>
      <c r="B16" s="260"/>
      <c r="C16" s="260"/>
      <c r="D16" s="276"/>
      <c r="E16" s="276"/>
      <c r="F16" s="28" t="s">
        <v>3</v>
      </c>
      <c r="G16" s="6">
        <v>24</v>
      </c>
      <c r="H16" s="6">
        <v>40</v>
      </c>
      <c r="I16" s="6">
        <v>14</v>
      </c>
      <c r="J16" s="6">
        <v>25</v>
      </c>
      <c r="K16" s="6">
        <v>30</v>
      </c>
      <c r="L16" s="6">
        <v>34</v>
      </c>
      <c r="M16" s="6">
        <v>59</v>
      </c>
      <c r="N16" s="6">
        <v>47</v>
      </c>
      <c r="O16" s="6">
        <v>16</v>
      </c>
      <c r="P16" s="6">
        <v>19</v>
      </c>
      <c r="Q16" s="6">
        <v>29</v>
      </c>
      <c r="R16" s="6">
        <v>19</v>
      </c>
      <c r="S16" s="6">
        <v>19</v>
      </c>
      <c r="T16" s="6">
        <v>20</v>
      </c>
      <c r="U16" s="6">
        <v>18</v>
      </c>
      <c r="V16" s="6">
        <v>20</v>
      </c>
      <c r="W16" s="6">
        <v>7</v>
      </c>
      <c r="X16" s="6">
        <v>16</v>
      </c>
      <c r="Y16" s="6">
        <v>14</v>
      </c>
      <c r="Z16" s="6">
        <f t="shared" si="0"/>
        <v>470</v>
      </c>
      <c r="AA16" s="256"/>
    </row>
    <row r="17" spans="1:27" x14ac:dyDescent="0.25">
      <c r="A17" s="258"/>
      <c r="B17" s="260" t="s">
        <v>10</v>
      </c>
      <c r="C17" s="309" t="s">
        <v>173</v>
      </c>
      <c r="D17" s="276" t="s">
        <v>2130</v>
      </c>
      <c r="E17" s="276" t="s">
        <v>774</v>
      </c>
      <c r="F17" s="28" t="s">
        <v>6</v>
      </c>
      <c r="G17" s="6">
        <v>16</v>
      </c>
      <c r="H17" s="6">
        <v>16</v>
      </c>
      <c r="I17" s="6">
        <v>5</v>
      </c>
      <c r="J17" s="6">
        <v>13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f t="shared" si="0"/>
        <v>50</v>
      </c>
      <c r="AA17" s="256"/>
    </row>
    <row r="18" spans="1:27" ht="25.5" x14ac:dyDescent="0.25">
      <c r="A18" s="258"/>
      <c r="B18" s="260"/>
      <c r="C18" s="309"/>
      <c r="D18" s="276"/>
      <c r="E18" s="276"/>
      <c r="F18" s="28" t="s">
        <v>3</v>
      </c>
      <c r="G18" s="6">
        <v>16</v>
      </c>
      <c r="H18" s="6">
        <v>16</v>
      </c>
      <c r="I18" s="6">
        <v>5</v>
      </c>
      <c r="J18" s="6">
        <v>13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f t="shared" si="0"/>
        <v>50</v>
      </c>
      <c r="AA18" s="256"/>
    </row>
    <row r="19" spans="1:27" x14ac:dyDescent="0.25">
      <c r="A19" s="258"/>
      <c r="B19" s="260"/>
      <c r="C19" s="286" t="s">
        <v>174</v>
      </c>
      <c r="D19" s="276" t="s">
        <v>2131</v>
      </c>
      <c r="E19" s="299" t="s">
        <v>775</v>
      </c>
      <c r="F19" s="28" t="s">
        <v>6</v>
      </c>
      <c r="G19" s="6">
        <v>9</v>
      </c>
      <c r="H19" s="6">
        <v>10</v>
      </c>
      <c r="I19" s="6">
        <v>11</v>
      </c>
      <c r="J19" s="6">
        <v>3</v>
      </c>
      <c r="K19" s="6">
        <v>0</v>
      </c>
      <c r="L19" s="6">
        <v>5</v>
      </c>
      <c r="M19" s="6">
        <v>5</v>
      </c>
      <c r="N19" s="6">
        <v>5</v>
      </c>
      <c r="O19" s="6">
        <v>4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f t="shared" si="0"/>
        <v>52</v>
      </c>
      <c r="AA19" s="301"/>
    </row>
    <row r="20" spans="1:27" ht="25.5" x14ac:dyDescent="0.25">
      <c r="A20" s="258"/>
      <c r="B20" s="260"/>
      <c r="C20" s="286"/>
      <c r="D20" s="276"/>
      <c r="E20" s="299"/>
      <c r="F20" s="28" t="s">
        <v>3</v>
      </c>
      <c r="G20" s="6">
        <v>9</v>
      </c>
      <c r="H20" s="6">
        <v>10</v>
      </c>
      <c r="I20" s="6">
        <v>11</v>
      </c>
      <c r="J20" s="6">
        <v>3</v>
      </c>
      <c r="K20" s="6">
        <v>0</v>
      </c>
      <c r="L20" s="6">
        <v>5</v>
      </c>
      <c r="M20" s="6">
        <v>5</v>
      </c>
      <c r="N20" s="6">
        <v>5</v>
      </c>
      <c r="O20" s="6">
        <v>4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f t="shared" si="0"/>
        <v>52</v>
      </c>
      <c r="AA20" s="301"/>
    </row>
    <row r="21" spans="1:27" x14ac:dyDescent="0.25">
      <c r="A21" s="258"/>
      <c r="B21" s="260"/>
      <c r="C21" s="286" t="s">
        <v>503</v>
      </c>
      <c r="D21" s="276" t="s">
        <v>2132</v>
      </c>
      <c r="E21" s="299" t="s">
        <v>776</v>
      </c>
      <c r="F21" s="28" t="s">
        <v>6</v>
      </c>
      <c r="G21" s="6">
        <v>0</v>
      </c>
      <c r="H21" s="6">
        <v>0</v>
      </c>
      <c r="I21" s="6">
        <v>6</v>
      </c>
      <c r="J21" s="6">
        <v>7</v>
      </c>
      <c r="K21" s="6">
        <v>9</v>
      </c>
      <c r="L21" s="6">
        <v>6</v>
      </c>
      <c r="M21" s="6">
        <v>6</v>
      </c>
      <c r="N21" s="6">
        <v>7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f t="shared" si="0"/>
        <v>41</v>
      </c>
      <c r="AA21" s="301"/>
    </row>
    <row r="22" spans="1:27" ht="26.25" thickBot="1" x14ac:dyDescent="0.3">
      <c r="A22" s="279"/>
      <c r="B22" s="302"/>
      <c r="C22" s="303"/>
      <c r="D22" s="280"/>
      <c r="E22" s="318"/>
      <c r="F22" s="26" t="s">
        <v>3</v>
      </c>
      <c r="G22" s="8">
        <v>0</v>
      </c>
      <c r="H22" s="8">
        <v>0</v>
      </c>
      <c r="I22" s="8">
        <v>6</v>
      </c>
      <c r="J22" s="8">
        <v>7</v>
      </c>
      <c r="K22" s="8">
        <v>9</v>
      </c>
      <c r="L22" s="8">
        <v>6</v>
      </c>
      <c r="M22" s="8">
        <v>6</v>
      </c>
      <c r="N22" s="8">
        <v>7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f t="shared" si="0"/>
        <v>41</v>
      </c>
      <c r="AA22" s="295"/>
    </row>
    <row r="23" spans="1:27" x14ac:dyDescent="0.25">
      <c r="A23" s="257" t="s">
        <v>22</v>
      </c>
      <c r="B23" s="259" t="s">
        <v>8</v>
      </c>
      <c r="C23" s="259"/>
      <c r="D23" s="275" t="s">
        <v>777</v>
      </c>
      <c r="E23" s="275" t="s">
        <v>778</v>
      </c>
      <c r="F23" s="27" t="s">
        <v>6</v>
      </c>
      <c r="G23" s="7">
        <v>119</v>
      </c>
      <c r="H23" s="7">
        <v>170</v>
      </c>
      <c r="I23" s="7">
        <v>141</v>
      </c>
      <c r="J23" s="7">
        <v>124</v>
      </c>
      <c r="K23" s="7">
        <v>129</v>
      </c>
      <c r="L23" s="7">
        <v>98</v>
      </c>
      <c r="M23" s="7">
        <v>106</v>
      </c>
      <c r="N23" s="7">
        <v>111</v>
      </c>
      <c r="O23" s="7">
        <v>104</v>
      </c>
      <c r="P23" s="7">
        <v>90</v>
      </c>
      <c r="Q23" s="7">
        <v>0</v>
      </c>
      <c r="R23" s="7">
        <v>147</v>
      </c>
      <c r="S23" s="7">
        <v>152</v>
      </c>
      <c r="T23" s="7">
        <v>139</v>
      </c>
      <c r="U23" s="7">
        <v>147</v>
      </c>
      <c r="V23" s="7">
        <v>130</v>
      </c>
      <c r="W23" s="7">
        <v>123</v>
      </c>
      <c r="X23" s="7">
        <v>124</v>
      </c>
      <c r="Y23" s="7">
        <v>145</v>
      </c>
      <c r="Z23" s="7">
        <f t="shared" si="0"/>
        <v>2299</v>
      </c>
      <c r="AA23" s="255"/>
    </row>
    <row r="24" spans="1:27" ht="26.25" thickBot="1" x14ac:dyDescent="0.3">
      <c r="A24" s="258"/>
      <c r="B24" s="260"/>
      <c r="C24" s="260"/>
      <c r="D24" s="276"/>
      <c r="E24" s="276"/>
      <c r="F24" s="28" t="s">
        <v>3</v>
      </c>
      <c r="G24" s="6">
        <v>119</v>
      </c>
      <c r="H24" s="6">
        <v>170</v>
      </c>
      <c r="I24" s="6">
        <v>141</v>
      </c>
      <c r="J24" s="6">
        <v>124</v>
      </c>
      <c r="K24" s="6">
        <v>129</v>
      </c>
      <c r="L24" s="6">
        <v>98</v>
      </c>
      <c r="M24" s="6">
        <v>106</v>
      </c>
      <c r="N24" s="6">
        <v>111</v>
      </c>
      <c r="O24" s="6">
        <v>104</v>
      </c>
      <c r="P24" s="6">
        <v>90</v>
      </c>
      <c r="Q24" s="6">
        <v>0</v>
      </c>
      <c r="R24" s="6">
        <v>147</v>
      </c>
      <c r="S24" s="6">
        <v>152</v>
      </c>
      <c r="T24" s="6">
        <v>139</v>
      </c>
      <c r="U24" s="6">
        <v>147</v>
      </c>
      <c r="V24" s="6">
        <v>130</v>
      </c>
      <c r="W24" s="6">
        <v>123</v>
      </c>
      <c r="X24" s="6">
        <v>124</v>
      </c>
      <c r="Y24" s="6">
        <v>145</v>
      </c>
      <c r="Z24" s="6">
        <f t="shared" si="0"/>
        <v>2299</v>
      </c>
      <c r="AA24" s="256"/>
    </row>
    <row r="25" spans="1:27" x14ac:dyDescent="0.25">
      <c r="A25" s="257" t="s">
        <v>24</v>
      </c>
      <c r="B25" s="259" t="s">
        <v>8</v>
      </c>
      <c r="C25" s="259"/>
      <c r="D25" s="275" t="s">
        <v>2014</v>
      </c>
      <c r="E25" s="275" t="s">
        <v>779</v>
      </c>
      <c r="F25" s="27" t="s">
        <v>6</v>
      </c>
      <c r="G25" s="7">
        <v>36</v>
      </c>
      <c r="H25" s="7">
        <v>26</v>
      </c>
      <c r="I25" s="7">
        <v>21</v>
      </c>
      <c r="J25" s="7">
        <v>47</v>
      </c>
      <c r="K25" s="7">
        <v>22</v>
      </c>
      <c r="L25" s="7">
        <v>17</v>
      </c>
      <c r="M25" s="7">
        <v>95</v>
      </c>
      <c r="N25" s="7">
        <v>80</v>
      </c>
      <c r="O25" s="7">
        <v>0</v>
      </c>
      <c r="P25" s="7">
        <v>16</v>
      </c>
      <c r="Q25" s="7">
        <v>23</v>
      </c>
      <c r="R25" s="7">
        <v>25</v>
      </c>
      <c r="S25" s="7">
        <v>20</v>
      </c>
      <c r="T25" s="7">
        <v>21</v>
      </c>
      <c r="U25" s="7">
        <v>20</v>
      </c>
      <c r="V25" s="7">
        <v>13</v>
      </c>
      <c r="W25" s="7">
        <v>16</v>
      </c>
      <c r="X25" s="7">
        <v>18</v>
      </c>
      <c r="Y25" s="7">
        <v>17</v>
      </c>
      <c r="Z25" s="7">
        <f t="shared" si="0"/>
        <v>533</v>
      </c>
      <c r="AA25" s="255"/>
    </row>
    <row r="26" spans="1:27" ht="26.25" thickBot="1" x14ac:dyDescent="0.3">
      <c r="A26" s="258"/>
      <c r="B26" s="260"/>
      <c r="C26" s="260"/>
      <c r="D26" s="276"/>
      <c r="E26" s="276"/>
      <c r="F26" s="28" t="s">
        <v>3</v>
      </c>
      <c r="G26" s="6">
        <v>36</v>
      </c>
      <c r="H26" s="6">
        <v>26</v>
      </c>
      <c r="I26" s="6">
        <v>21</v>
      </c>
      <c r="J26" s="6">
        <v>47</v>
      </c>
      <c r="K26" s="6">
        <v>22</v>
      </c>
      <c r="L26" s="6">
        <v>17</v>
      </c>
      <c r="M26" s="6">
        <v>95</v>
      </c>
      <c r="N26" s="6">
        <v>80</v>
      </c>
      <c r="O26" s="6">
        <v>0</v>
      </c>
      <c r="P26" s="6">
        <v>16</v>
      </c>
      <c r="Q26" s="6">
        <v>23</v>
      </c>
      <c r="R26" s="6">
        <v>25</v>
      </c>
      <c r="S26" s="6">
        <v>20</v>
      </c>
      <c r="T26" s="6">
        <v>21</v>
      </c>
      <c r="U26" s="6">
        <v>20</v>
      </c>
      <c r="V26" s="6">
        <v>13</v>
      </c>
      <c r="W26" s="6">
        <v>16</v>
      </c>
      <c r="X26" s="6">
        <v>18</v>
      </c>
      <c r="Y26" s="6">
        <v>17</v>
      </c>
      <c r="Z26" s="6">
        <f t="shared" si="0"/>
        <v>533</v>
      </c>
      <c r="AA26" s="256"/>
    </row>
    <row r="27" spans="1:27" x14ac:dyDescent="0.25">
      <c r="A27" s="257" t="s">
        <v>25</v>
      </c>
      <c r="B27" s="259" t="s">
        <v>8</v>
      </c>
      <c r="C27" s="259"/>
      <c r="D27" s="275" t="s">
        <v>2256</v>
      </c>
      <c r="E27" s="275" t="s">
        <v>780</v>
      </c>
      <c r="F27" s="27" t="s">
        <v>6</v>
      </c>
      <c r="G27" s="7">
        <f>141+76</f>
        <v>217</v>
      </c>
      <c r="H27" s="7">
        <f>116+58</f>
        <v>174</v>
      </c>
      <c r="I27" s="7">
        <f>158+52</f>
        <v>210</v>
      </c>
      <c r="J27" s="7">
        <f>97+38</f>
        <v>135</v>
      </c>
      <c r="K27" s="7">
        <f>124+44</f>
        <v>168</v>
      </c>
      <c r="L27" s="7">
        <f>104+37</f>
        <v>141</v>
      </c>
      <c r="M27" s="7">
        <f>86+63</f>
        <v>149</v>
      </c>
      <c r="N27" s="7">
        <f>79+32</f>
        <v>111</v>
      </c>
      <c r="O27" s="7">
        <f>62+27</f>
        <v>89</v>
      </c>
      <c r="P27" s="7">
        <f>71+37</f>
        <v>108</v>
      </c>
      <c r="Q27" s="7">
        <f>62+23</f>
        <v>85</v>
      </c>
      <c r="R27" s="7">
        <f>54+18</f>
        <v>72</v>
      </c>
      <c r="S27" s="7">
        <f>75+21</f>
        <v>96</v>
      </c>
      <c r="T27" s="7">
        <f>47+18</f>
        <v>65</v>
      </c>
      <c r="U27" s="7">
        <f>66+23</f>
        <v>89</v>
      </c>
      <c r="V27" s="7">
        <f>74+26</f>
        <v>100</v>
      </c>
      <c r="W27" s="7">
        <f>65+26</f>
        <v>91</v>
      </c>
      <c r="X27" s="7">
        <f>48+14+21</f>
        <v>83</v>
      </c>
      <c r="Y27" s="7">
        <f>72+29</f>
        <v>101</v>
      </c>
      <c r="Z27" s="7">
        <f t="shared" si="0"/>
        <v>2284</v>
      </c>
      <c r="AA27" s="255"/>
    </row>
    <row r="28" spans="1:27" ht="25.5" x14ac:dyDescent="0.25">
      <c r="A28" s="258"/>
      <c r="B28" s="260"/>
      <c r="C28" s="260"/>
      <c r="D28" s="276"/>
      <c r="E28" s="276"/>
      <c r="F28" s="28" t="s">
        <v>3</v>
      </c>
      <c r="G28" s="6">
        <f>76+141</f>
        <v>217</v>
      </c>
      <c r="H28" s="6">
        <f>58+116</f>
        <v>174</v>
      </c>
      <c r="I28" s="6">
        <f>52+158</f>
        <v>210</v>
      </c>
      <c r="J28" s="6">
        <f>38+97</f>
        <v>135</v>
      </c>
      <c r="K28" s="6">
        <f>44+124</f>
        <v>168</v>
      </c>
      <c r="L28" s="6">
        <f>37+104</f>
        <v>141</v>
      </c>
      <c r="M28" s="6">
        <f>63+86</f>
        <v>149</v>
      </c>
      <c r="N28" s="6">
        <f>32+79</f>
        <v>111</v>
      </c>
      <c r="O28" s="6">
        <f>27+62</f>
        <v>89</v>
      </c>
      <c r="P28" s="6">
        <f>37+71</f>
        <v>108</v>
      </c>
      <c r="Q28" s="6">
        <f>23+62</f>
        <v>85</v>
      </c>
      <c r="R28" s="6">
        <f>18+54</f>
        <v>72</v>
      </c>
      <c r="S28" s="6">
        <f>21+75</f>
        <v>96</v>
      </c>
      <c r="T28" s="6">
        <f>18+47</f>
        <v>65</v>
      </c>
      <c r="U28" s="6">
        <f>23+66</f>
        <v>89</v>
      </c>
      <c r="V28" s="6">
        <f>26+74</f>
        <v>100</v>
      </c>
      <c r="W28" s="6">
        <f>26+65</f>
        <v>91</v>
      </c>
      <c r="X28" s="6">
        <f>21+48+14</f>
        <v>83</v>
      </c>
      <c r="Y28" s="6">
        <f>29+72</f>
        <v>101</v>
      </c>
      <c r="Z28" s="6">
        <f t="shared" si="0"/>
        <v>2284</v>
      </c>
      <c r="AA28" s="256"/>
    </row>
    <row r="29" spans="1:27" x14ac:dyDescent="0.25">
      <c r="A29" s="258"/>
      <c r="B29" s="260" t="s">
        <v>10</v>
      </c>
      <c r="C29" s="309" t="s">
        <v>75</v>
      </c>
      <c r="D29" s="276" t="s">
        <v>1926</v>
      </c>
      <c r="E29" s="276" t="s">
        <v>781</v>
      </c>
      <c r="F29" s="28" t="s">
        <v>6</v>
      </c>
      <c r="G29" s="6">
        <f>53+29</f>
        <v>82</v>
      </c>
      <c r="H29" s="6">
        <v>35</v>
      </c>
      <c r="I29" s="6">
        <f>49+53+15+42</f>
        <v>159</v>
      </c>
      <c r="J29" s="6">
        <f>13+90+62+73</f>
        <v>238</v>
      </c>
      <c r="K29" s="6">
        <f>139+52</f>
        <v>191</v>
      </c>
      <c r="L29" s="6">
        <f>151+18+39</f>
        <v>208</v>
      </c>
      <c r="M29" s="6">
        <v>4</v>
      </c>
      <c r="N29" s="6">
        <v>5</v>
      </c>
      <c r="O29" s="6">
        <f>111+48</f>
        <v>159</v>
      </c>
      <c r="P29" s="6">
        <f>51+33</f>
        <v>84</v>
      </c>
      <c r="Q29" s="6">
        <f>36+104</f>
        <v>140</v>
      </c>
      <c r="R29" s="6">
        <f>37+45</f>
        <v>82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f t="shared" si="0"/>
        <v>1387</v>
      </c>
      <c r="AA29" s="256"/>
    </row>
    <row r="30" spans="1:27" ht="26.25" thickBot="1" x14ac:dyDescent="0.3">
      <c r="A30" s="258"/>
      <c r="B30" s="260"/>
      <c r="C30" s="309"/>
      <c r="D30" s="276"/>
      <c r="E30" s="276"/>
      <c r="F30" s="28" t="s">
        <v>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f t="shared" si="0"/>
        <v>0</v>
      </c>
      <c r="AA30" s="256"/>
    </row>
    <row r="31" spans="1:27" x14ac:dyDescent="0.25">
      <c r="A31" s="257" t="s">
        <v>26</v>
      </c>
      <c r="B31" s="259" t="s">
        <v>8</v>
      </c>
      <c r="C31" s="259"/>
      <c r="D31" s="275" t="s">
        <v>782</v>
      </c>
      <c r="E31" s="275" t="s">
        <v>783</v>
      </c>
      <c r="F31" s="27" t="s">
        <v>6</v>
      </c>
      <c r="G31" s="7">
        <v>6</v>
      </c>
      <c r="H31" s="7">
        <v>9</v>
      </c>
      <c r="I31" s="7">
        <v>10</v>
      </c>
      <c r="J31" s="7">
        <v>18</v>
      </c>
      <c r="K31" s="7">
        <v>10</v>
      </c>
      <c r="L31" s="7">
        <v>11</v>
      </c>
      <c r="M31" s="7">
        <v>0</v>
      </c>
      <c r="N31" s="7">
        <v>10</v>
      </c>
      <c r="O31" s="7">
        <v>7</v>
      </c>
      <c r="P31" s="7">
        <v>12</v>
      </c>
      <c r="Q31" s="7">
        <v>8</v>
      </c>
      <c r="R31" s="7">
        <v>5</v>
      </c>
      <c r="S31" s="7">
        <v>6</v>
      </c>
      <c r="T31" s="7">
        <v>4</v>
      </c>
      <c r="U31" s="7">
        <v>4</v>
      </c>
      <c r="V31" s="7">
        <v>2</v>
      </c>
      <c r="W31" s="7">
        <v>4</v>
      </c>
      <c r="X31" s="7">
        <v>7</v>
      </c>
      <c r="Y31" s="7">
        <v>1</v>
      </c>
      <c r="Z31" s="7">
        <f t="shared" si="0"/>
        <v>134</v>
      </c>
      <c r="AA31" s="255"/>
    </row>
    <row r="32" spans="1:27" ht="25.5" x14ac:dyDescent="0.25">
      <c r="A32" s="258"/>
      <c r="B32" s="260"/>
      <c r="C32" s="260"/>
      <c r="D32" s="276"/>
      <c r="E32" s="276"/>
      <c r="F32" s="28" t="s">
        <v>3</v>
      </c>
      <c r="G32" s="6">
        <v>6</v>
      </c>
      <c r="H32" s="6">
        <v>9</v>
      </c>
      <c r="I32" s="6">
        <v>10</v>
      </c>
      <c r="J32" s="6">
        <v>18</v>
      </c>
      <c r="K32" s="6">
        <v>10</v>
      </c>
      <c r="L32" s="6">
        <v>11</v>
      </c>
      <c r="M32" s="6">
        <v>0</v>
      </c>
      <c r="N32" s="6">
        <v>10</v>
      </c>
      <c r="O32" s="6">
        <v>7</v>
      </c>
      <c r="P32" s="6">
        <v>12</v>
      </c>
      <c r="Q32" s="6">
        <v>8</v>
      </c>
      <c r="R32" s="6">
        <v>5</v>
      </c>
      <c r="S32" s="6">
        <v>6</v>
      </c>
      <c r="T32" s="6">
        <v>4</v>
      </c>
      <c r="U32" s="6">
        <v>4</v>
      </c>
      <c r="V32" s="6">
        <v>2</v>
      </c>
      <c r="W32" s="6">
        <v>4</v>
      </c>
      <c r="X32" s="6">
        <v>7</v>
      </c>
      <c r="Y32" s="6">
        <v>1</v>
      </c>
      <c r="Z32" s="6">
        <f t="shared" si="0"/>
        <v>134</v>
      </c>
      <c r="AA32" s="256"/>
    </row>
    <row r="33" spans="1:27" x14ac:dyDescent="0.25">
      <c r="A33" s="258"/>
      <c r="B33" s="260" t="s">
        <v>10</v>
      </c>
      <c r="C33" s="309" t="s">
        <v>72</v>
      </c>
      <c r="D33" s="276" t="s">
        <v>2196</v>
      </c>
      <c r="E33" s="276" t="s">
        <v>784</v>
      </c>
      <c r="F33" s="28" t="s">
        <v>6</v>
      </c>
      <c r="G33" s="6">
        <v>5</v>
      </c>
      <c r="H33" s="6">
        <v>5</v>
      </c>
      <c r="I33" s="6">
        <v>4</v>
      </c>
      <c r="J33" s="6">
        <v>3</v>
      </c>
      <c r="K33" s="6">
        <v>5</v>
      </c>
      <c r="L33" s="6">
        <v>6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f t="shared" si="0"/>
        <v>28</v>
      </c>
      <c r="AA33" s="256"/>
    </row>
    <row r="34" spans="1:27" ht="25.5" x14ac:dyDescent="0.25">
      <c r="A34" s="258"/>
      <c r="B34" s="260"/>
      <c r="C34" s="309"/>
      <c r="D34" s="276"/>
      <c r="E34" s="276"/>
      <c r="F34" s="28" t="s">
        <v>3</v>
      </c>
      <c r="G34" s="6">
        <v>5</v>
      </c>
      <c r="H34" s="6">
        <v>5</v>
      </c>
      <c r="I34" s="6">
        <v>5</v>
      </c>
      <c r="J34" s="6">
        <v>3</v>
      </c>
      <c r="K34" s="6">
        <v>5</v>
      </c>
      <c r="L34" s="6">
        <v>6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f t="shared" si="0"/>
        <v>29</v>
      </c>
      <c r="AA34" s="256"/>
    </row>
    <row r="35" spans="1:27" x14ac:dyDescent="0.25">
      <c r="A35" s="258"/>
      <c r="B35" s="260"/>
      <c r="C35" s="286" t="s">
        <v>73</v>
      </c>
      <c r="D35" s="276" t="s">
        <v>2197</v>
      </c>
      <c r="E35" s="299" t="s">
        <v>785</v>
      </c>
      <c r="F35" s="28" t="s">
        <v>6</v>
      </c>
      <c r="G35" s="6">
        <v>4</v>
      </c>
      <c r="H35" s="6">
        <v>6</v>
      </c>
      <c r="I35" s="6">
        <v>4</v>
      </c>
      <c r="J35" s="6">
        <v>7</v>
      </c>
      <c r="K35" s="6">
        <v>3</v>
      </c>
      <c r="L35" s="6">
        <v>3</v>
      </c>
      <c r="M35" s="6">
        <v>2</v>
      </c>
      <c r="N35" s="6">
        <v>3</v>
      </c>
      <c r="O35" s="6">
        <v>4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f t="shared" si="0"/>
        <v>36</v>
      </c>
      <c r="AA35" s="301"/>
    </row>
    <row r="36" spans="1:27" ht="26.25" thickBot="1" x14ac:dyDescent="0.3">
      <c r="A36" s="258"/>
      <c r="B36" s="260"/>
      <c r="C36" s="286"/>
      <c r="D36" s="276"/>
      <c r="E36" s="299"/>
      <c r="F36" s="28" t="s">
        <v>3</v>
      </c>
      <c r="G36" s="6">
        <v>4</v>
      </c>
      <c r="H36" s="6">
        <v>6</v>
      </c>
      <c r="I36" s="6">
        <v>4</v>
      </c>
      <c r="J36" s="6">
        <v>7</v>
      </c>
      <c r="K36" s="6">
        <v>3</v>
      </c>
      <c r="L36" s="6">
        <v>3</v>
      </c>
      <c r="M36" s="6">
        <v>2</v>
      </c>
      <c r="N36" s="6">
        <v>3</v>
      </c>
      <c r="O36" s="6">
        <v>4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f t="shared" si="0"/>
        <v>36</v>
      </c>
      <c r="AA36" s="301"/>
    </row>
    <row r="37" spans="1:27" x14ac:dyDescent="0.25">
      <c r="A37" s="257" t="s">
        <v>27</v>
      </c>
      <c r="B37" s="259" t="s">
        <v>8</v>
      </c>
      <c r="C37" s="259"/>
      <c r="D37" s="275" t="s">
        <v>2292</v>
      </c>
      <c r="E37" s="275" t="s">
        <v>786</v>
      </c>
      <c r="F37" s="27" t="s">
        <v>6</v>
      </c>
      <c r="G37" s="7">
        <v>23</v>
      </c>
      <c r="H37" s="7">
        <v>37</v>
      </c>
      <c r="I37" s="7">
        <v>46</v>
      </c>
      <c r="J37" s="7">
        <v>71</v>
      </c>
      <c r="K37" s="7">
        <v>70</v>
      </c>
      <c r="L37" s="7">
        <v>16</v>
      </c>
      <c r="M37" s="7">
        <v>0</v>
      </c>
      <c r="N37" s="7">
        <v>46</v>
      </c>
      <c r="O37" s="7">
        <v>34</v>
      </c>
      <c r="P37" s="7">
        <v>85</v>
      </c>
      <c r="Q37" s="7">
        <v>52</v>
      </c>
      <c r="R37" s="7">
        <v>29</v>
      </c>
      <c r="S37" s="7">
        <v>26</v>
      </c>
      <c r="T37" s="7">
        <v>24</v>
      </c>
      <c r="U37" s="7">
        <v>28</v>
      </c>
      <c r="V37" s="7">
        <v>20</v>
      </c>
      <c r="W37" s="7">
        <v>15</v>
      </c>
      <c r="X37" s="7">
        <v>24</v>
      </c>
      <c r="Y37" s="7">
        <v>21</v>
      </c>
      <c r="Z37" s="7">
        <f t="shared" si="0"/>
        <v>667</v>
      </c>
      <c r="AA37" s="255"/>
    </row>
    <row r="38" spans="1:27" ht="25.5" x14ac:dyDescent="0.25">
      <c r="A38" s="258"/>
      <c r="B38" s="260"/>
      <c r="C38" s="260"/>
      <c r="D38" s="276"/>
      <c r="E38" s="276"/>
      <c r="F38" s="28" t="s">
        <v>3</v>
      </c>
      <c r="G38" s="6">
        <v>23</v>
      </c>
      <c r="H38" s="6">
        <v>37</v>
      </c>
      <c r="I38" s="6">
        <v>46</v>
      </c>
      <c r="J38" s="6">
        <v>71</v>
      </c>
      <c r="K38" s="6">
        <v>70</v>
      </c>
      <c r="L38" s="6">
        <v>16</v>
      </c>
      <c r="M38" s="6">
        <v>0</v>
      </c>
      <c r="N38" s="6">
        <v>46</v>
      </c>
      <c r="O38" s="6">
        <v>34</v>
      </c>
      <c r="P38" s="6">
        <v>85</v>
      </c>
      <c r="Q38" s="6">
        <v>52</v>
      </c>
      <c r="R38" s="6">
        <v>29</v>
      </c>
      <c r="S38" s="6">
        <v>26</v>
      </c>
      <c r="T38" s="6">
        <v>24</v>
      </c>
      <c r="U38" s="6">
        <v>28</v>
      </c>
      <c r="V38" s="6">
        <v>20</v>
      </c>
      <c r="W38" s="6">
        <v>15</v>
      </c>
      <c r="X38" s="6">
        <v>24</v>
      </c>
      <c r="Y38" s="6">
        <v>21</v>
      </c>
      <c r="Z38" s="6">
        <f t="shared" si="0"/>
        <v>667</v>
      </c>
      <c r="AA38" s="256"/>
    </row>
    <row r="39" spans="1:27" x14ac:dyDescent="0.25">
      <c r="A39" s="258"/>
      <c r="B39" s="260" t="s">
        <v>10</v>
      </c>
      <c r="C39" s="309" t="s">
        <v>183</v>
      </c>
      <c r="D39" s="276" t="s">
        <v>1925</v>
      </c>
      <c r="E39" s="276" t="s">
        <v>787</v>
      </c>
      <c r="F39" s="28" t="s">
        <v>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f t="shared" si="0"/>
        <v>0</v>
      </c>
      <c r="AA39" s="256" t="s">
        <v>2343</v>
      </c>
    </row>
    <row r="40" spans="1:27" ht="26.25" thickBot="1" x14ac:dyDescent="0.3">
      <c r="A40" s="258"/>
      <c r="B40" s="260"/>
      <c r="C40" s="309"/>
      <c r="D40" s="276"/>
      <c r="E40" s="276"/>
      <c r="F40" s="28" t="s">
        <v>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f t="shared" si="0"/>
        <v>0</v>
      </c>
      <c r="AA40" s="256"/>
    </row>
    <row r="41" spans="1:27" x14ac:dyDescent="0.25">
      <c r="A41" s="257" t="s">
        <v>28</v>
      </c>
      <c r="B41" s="259" t="s">
        <v>8</v>
      </c>
      <c r="C41" s="259"/>
      <c r="D41" s="275" t="s">
        <v>2363</v>
      </c>
      <c r="E41" s="275" t="s">
        <v>788</v>
      </c>
      <c r="F41" s="27" t="s">
        <v>6</v>
      </c>
      <c r="G41" s="7">
        <v>56</v>
      </c>
      <c r="H41" s="7">
        <v>59</v>
      </c>
      <c r="I41" s="7">
        <v>68</v>
      </c>
      <c r="J41" s="7">
        <v>58</v>
      </c>
      <c r="K41" s="7">
        <v>62</v>
      </c>
      <c r="L41" s="7">
        <v>35</v>
      </c>
      <c r="M41" s="7">
        <v>87</v>
      </c>
      <c r="N41" s="7">
        <v>62</v>
      </c>
      <c r="O41" s="7">
        <v>61</v>
      </c>
      <c r="P41" s="7">
        <v>0</v>
      </c>
      <c r="Q41" s="7">
        <v>39</v>
      </c>
      <c r="R41" s="7">
        <v>29</v>
      </c>
      <c r="S41" s="7">
        <v>31</v>
      </c>
      <c r="T41" s="7">
        <v>21</v>
      </c>
      <c r="U41" s="7">
        <v>19</v>
      </c>
      <c r="V41" s="7">
        <v>24</v>
      </c>
      <c r="W41" s="7">
        <v>26</v>
      </c>
      <c r="X41" s="7">
        <v>23</v>
      </c>
      <c r="Y41" s="7">
        <v>20</v>
      </c>
      <c r="Z41" s="7">
        <f t="shared" si="0"/>
        <v>780</v>
      </c>
      <c r="AA41" s="255"/>
    </row>
    <row r="42" spans="1:27" ht="25.5" x14ac:dyDescent="0.25">
      <c r="A42" s="258"/>
      <c r="B42" s="260"/>
      <c r="C42" s="260"/>
      <c r="D42" s="276"/>
      <c r="E42" s="276"/>
      <c r="F42" s="28" t="s">
        <v>3</v>
      </c>
      <c r="G42" s="6">
        <v>56</v>
      </c>
      <c r="H42" s="6">
        <v>59</v>
      </c>
      <c r="I42" s="6">
        <v>68</v>
      </c>
      <c r="J42" s="6">
        <v>58</v>
      </c>
      <c r="K42" s="6">
        <v>62</v>
      </c>
      <c r="L42" s="6">
        <v>35</v>
      </c>
      <c r="M42" s="6">
        <v>87</v>
      </c>
      <c r="N42" s="6">
        <v>62</v>
      </c>
      <c r="O42" s="6">
        <v>61</v>
      </c>
      <c r="P42" s="6">
        <v>0</v>
      </c>
      <c r="Q42" s="6">
        <v>39</v>
      </c>
      <c r="R42" s="6">
        <v>29</v>
      </c>
      <c r="S42" s="6">
        <v>31</v>
      </c>
      <c r="T42" s="6">
        <v>21</v>
      </c>
      <c r="U42" s="6">
        <v>19</v>
      </c>
      <c r="V42" s="6">
        <v>24</v>
      </c>
      <c r="W42" s="6">
        <v>26</v>
      </c>
      <c r="X42" s="6">
        <v>23</v>
      </c>
      <c r="Y42" s="6">
        <v>20</v>
      </c>
      <c r="Z42" s="6">
        <f t="shared" si="0"/>
        <v>780</v>
      </c>
      <c r="AA42" s="256"/>
    </row>
    <row r="43" spans="1:27" x14ac:dyDescent="0.25">
      <c r="A43" s="258"/>
      <c r="B43" s="260" t="s">
        <v>10</v>
      </c>
      <c r="C43" s="309" t="s">
        <v>71</v>
      </c>
      <c r="D43" s="276" t="s">
        <v>789</v>
      </c>
      <c r="E43" s="276" t="s">
        <v>790</v>
      </c>
      <c r="F43" s="28" t="s">
        <v>6</v>
      </c>
      <c r="G43" s="6">
        <v>1</v>
      </c>
      <c r="H43" s="6">
        <v>5</v>
      </c>
      <c r="I43" s="6">
        <v>10</v>
      </c>
      <c r="J43" s="6">
        <v>7</v>
      </c>
      <c r="K43" s="6">
        <v>5</v>
      </c>
      <c r="L43" s="6">
        <v>6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f t="shared" si="0"/>
        <v>34</v>
      </c>
      <c r="AA43" s="256"/>
    </row>
    <row r="44" spans="1:27" ht="26.25" thickBot="1" x14ac:dyDescent="0.3">
      <c r="A44" s="258"/>
      <c r="B44" s="260"/>
      <c r="C44" s="309"/>
      <c r="D44" s="276"/>
      <c r="E44" s="276"/>
      <c r="F44" s="28" t="s">
        <v>3</v>
      </c>
      <c r="G44" s="6">
        <v>1</v>
      </c>
      <c r="H44" s="6">
        <v>5</v>
      </c>
      <c r="I44" s="6">
        <v>10</v>
      </c>
      <c r="J44" s="6">
        <v>7</v>
      </c>
      <c r="K44" s="6">
        <v>5</v>
      </c>
      <c r="L44" s="6">
        <v>6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f t="shared" si="0"/>
        <v>34</v>
      </c>
      <c r="AA44" s="256"/>
    </row>
    <row r="45" spans="1:27" x14ac:dyDescent="0.25">
      <c r="A45" s="257" t="s">
        <v>30</v>
      </c>
      <c r="B45" s="259" t="s">
        <v>8</v>
      </c>
      <c r="C45" s="259"/>
      <c r="D45" s="275" t="s">
        <v>2015</v>
      </c>
      <c r="E45" s="275" t="s">
        <v>791</v>
      </c>
      <c r="F45" s="27" t="s">
        <v>6</v>
      </c>
      <c r="G45" s="7">
        <v>27</v>
      </c>
      <c r="H45" s="7">
        <v>37</v>
      </c>
      <c r="I45" s="7">
        <v>35</v>
      </c>
      <c r="J45" s="7">
        <v>37</v>
      </c>
      <c r="K45" s="7">
        <v>34</v>
      </c>
      <c r="L45" s="7">
        <v>31</v>
      </c>
      <c r="M45" s="7">
        <v>23</v>
      </c>
      <c r="N45" s="7">
        <v>29</v>
      </c>
      <c r="O45" s="7">
        <v>22</v>
      </c>
      <c r="P45" s="7">
        <v>15</v>
      </c>
      <c r="Q45" s="7">
        <v>16</v>
      </c>
      <c r="R45" s="7">
        <v>19</v>
      </c>
      <c r="S45" s="7">
        <v>12</v>
      </c>
      <c r="T45" s="7">
        <v>14</v>
      </c>
      <c r="U45" s="7">
        <v>8</v>
      </c>
      <c r="V45" s="7">
        <v>11</v>
      </c>
      <c r="W45" s="7">
        <v>9</v>
      </c>
      <c r="X45" s="7">
        <v>7</v>
      </c>
      <c r="Y45" s="7">
        <v>6</v>
      </c>
      <c r="Z45" s="7">
        <f t="shared" si="0"/>
        <v>392</v>
      </c>
      <c r="AA45" s="255"/>
    </row>
    <row r="46" spans="1:27" ht="26.25" thickBot="1" x14ac:dyDescent="0.3">
      <c r="A46" s="258"/>
      <c r="B46" s="260"/>
      <c r="C46" s="260"/>
      <c r="D46" s="276"/>
      <c r="E46" s="276"/>
      <c r="F46" s="28" t="s">
        <v>3</v>
      </c>
      <c r="G46" s="6">
        <v>27</v>
      </c>
      <c r="H46" s="6">
        <v>37</v>
      </c>
      <c r="I46" s="6">
        <v>35</v>
      </c>
      <c r="J46" s="6">
        <v>37</v>
      </c>
      <c r="K46" s="6">
        <v>34</v>
      </c>
      <c r="L46" s="6">
        <v>31</v>
      </c>
      <c r="M46" s="6">
        <v>23</v>
      </c>
      <c r="N46" s="6">
        <v>29</v>
      </c>
      <c r="O46" s="6">
        <v>22</v>
      </c>
      <c r="P46" s="6">
        <v>15</v>
      </c>
      <c r="Q46" s="6">
        <v>16</v>
      </c>
      <c r="R46" s="6">
        <v>19</v>
      </c>
      <c r="S46" s="6">
        <v>12</v>
      </c>
      <c r="T46" s="6">
        <v>14</v>
      </c>
      <c r="U46" s="6">
        <v>8</v>
      </c>
      <c r="V46" s="6">
        <v>11</v>
      </c>
      <c r="W46" s="6">
        <v>9</v>
      </c>
      <c r="X46" s="6">
        <v>7</v>
      </c>
      <c r="Y46" s="6">
        <v>6</v>
      </c>
      <c r="Z46" s="6">
        <f t="shared" si="0"/>
        <v>392</v>
      </c>
      <c r="AA46" s="256"/>
    </row>
    <row r="47" spans="1:27" x14ac:dyDescent="0.25">
      <c r="A47" s="257" t="s">
        <v>31</v>
      </c>
      <c r="B47" s="259" t="s">
        <v>8</v>
      </c>
      <c r="C47" s="259"/>
      <c r="D47" s="275" t="s">
        <v>278</v>
      </c>
      <c r="E47" s="275" t="s">
        <v>792</v>
      </c>
      <c r="F47" s="27" t="s">
        <v>6</v>
      </c>
      <c r="G47" s="7">
        <v>184</v>
      </c>
      <c r="H47" s="7">
        <v>174</v>
      </c>
      <c r="I47" s="7">
        <v>166</v>
      </c>
      <c r="J47" s="7">
        <v>136</v>
      </c>
      <c r="K47" s="7">
        <v>178</v>
      </c>
      <c r="L47" s="7">
        <v>163</v>
      </c>
      <c r="M47" s="7">
        <v>189</v>
      </c>
      <c r="N47" s="7">
        <v>162</v>
      </c>
      <c r="O47" s="7">
        <v>108</v>
      </c>
      <c r="P47" s="7">
        <v>146</v>
      </c>
      <c r="Q47" s="7">
        <v>277</v>
      </c>
      <c r="R47" s="7">
        <v>117</v>
      </c>
      <c r="S47" s="7">
        <v>127</v>
      </c>
      <c r="T47" s="7">
        <v>129</v>
      </c>
      <c r="U47" s="7">
        <v>113</v>
      </c>
      <c r="V47" s="7">
        <v>118</v>
      </c>
      <c r="W47" s="7">
        <v>144</v>
      </c>
      <c r="X47" s="7">
        <v>130</v>
      </c>
      <c r="Y47" s="7">
        <v>100</v>
      </c>
      <c r="Z47" s="7">
        <f t="shared" si="0"/>
        <v>2861</v>
      </c>
      <c r="AA47" s="255"/>
    </row>
    <row r="48" spans="1:27" ht="25.5" x14ac:dyDescent="0.25">
      <c r="A48" s="258"/>
      <c r="B48" s="260"/>
      <c r="C48" s="260"/>
      <c r="D48" s="276"/>
      <c r="E48" s="276"/>
      <c r="F48" s="28" t="s">
        <v>3</v>
      </c>
      <c r="G48" s="6">
        <v>184</v>
      </c>
      <c r="H48" s="6">
        <v>174</v>
      </c>
      <c r="I48" s="6">
        <v>166</v>
      </c>
      <c r="J48" s="6">
        <v>136</v>
      </c>
      <c r="K48" s="6">
        <v>178</v>
      </c>
      <c r="L48" s="6">
        <v>163</v>
      </c>
      <c r="M48" s="6">
        <v>189</v>
      </c>
      <c r="N48" s="6">
        <v>162</v>
      </c>
      <c r="O48" s="6">
        <v>108</v>
      </c>
      <c r="P48" s="6">
        <v>146</v>
      </c>
      <c r="Q48" s="6">
        <v>277</v>
      </c>
      <c r="R48" s="6">
        <v>117</v>
      </c>
      <c r="S48" s="6">
        <v>127</v>
      </c>
      <c r="T48" s="6">
        <v>129</v>
      </c>
      <c r="U48" s="6">
        <v>113</v>
      </c>
      <c r="V48" s="6">
        <v>118</v>
      </c>
      <c r="W48" s="6">
        <v>144</v>
      </c>
      <c r="X48" s="6">
        <v>130</v>
      </c>
      <c r="Y48" s="6">
        <v>100</v>
      </c>
      <c r="Z48" s="6">
        <f t="shared" si="0"/>
        <v>2861</v>
      </c>
      <c r="AA48" s="256"/>
    </row>
    <row r="49" spans="1:27" x14ac:dyDescent="0.25">
      <c r="A49" s="258"/>
      <c r="B49" s="260" t="s">
        <v>10</v>
      </c>
      <c r="C49" s="309" t="s">
        <v>554</v>
      </c>
      <c r="D49" s="276" t="s">
        <v>2293</v>
      </c>
      <c r="E49" s="276" t="s">
        <v>793</v>
      </c>
      <c r="F49" s="28" t="s">
        <v>6</v>
      </c>
      <c r="G49" s="6">
        <v>26</v>
      </c>
      <c r="H49" s="6">
        <v>48</v>
      </c>
      <c r="I49" s="6">
        <v>45</v>
      </c>
      <c r="J49" s="6">
        <v>38</v>
      </c>
      <c r="K49" s="6">
        <v>18</v>
      </c>
      <c r="L49" s="6">
        <v>29</v>
      </c>
      <c r="M49" s="6">
        <v>53</v>
      </c>
      <c r="N49" s="6">
        <v>67</v>
      </c>
      <c r="O49" s="6">
        <v>31</v>
      </c>
      <c r="P49" s="6">
        <v>19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f t="shared" si="0"/>
        <v>374</v>
      </c>
      <c r="AA49" s="256"/>
    </row>
    <row r="50" spans="1:27" ht="26.25" thickBot="1" x14ac:dyDescent="0.3">
      <c r="A50" s="258"/>
      <c r="B50" s="260"/>
      <c r="C50" s="309"/>
      <c r="D50" s="276"/>
      <c r="E50" s="276"/>
      <c r="F50" s="28" t="s">
        <v>3</v>
      </c>
      <c r="G50" s="6">
        <v>26</v>
      </c>
      <c r="H50" s="6">
        <v>48</v>
      </c>
      <c r="I50" s="6">
        <v>45</v>
      </c>
      <c r="J50" s="6">
        <v>38</v>
      </c>
      <c r="K50" s="6">
        <v>18</v>
      </c>
      <c r="L50" s="6">
        <v>29</v>
      </c>
      <c r="M50" s="6">
        <v>53</v>
      </c>
      <c r="N50" s="6">
        <v>67</v>
      </c>
      <c r="O50" s="6">
        <v>31</v>
      </c>
      <c r="P50" s="6">
        <v>19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f t="shared" si="0"/>
        <v>374</v>
      </c>
      <c r="AA50" s="256"/>
    </row>
    <row r="51" spans="1:27" x14ac:dyDescent="0.25">
      <c r="A51" s="257" t="s">
        <v>32</v>
      </c>
      <c r="B51" s="259" t="s">
        <v>8</v>
      </c>
      <c r="C51" s="259"/>
      <c r="D51" s="275" t="s">
        <v>2257</v>
      </c>
      <c r="E51" s="275" t="s">
        <v>794</v>
      </c>
      <c r="F51" s="27" t="s">
        <v>6</v>
      </c>
      <c r="G51" s="7">
        <v>217</v>
      </c>
      <c r="H51" s="7">
        <v>219</v>
      </c>
      <c r="I51" s="7">
        <v>192</v>
      </c>
      <c r="J51" s="7">
        <v>166</v>
      </c>
      <c r="K51" s="7">
        <v>169</v>
      </c>
      <c r="L51" s="7">
        <v>131</v>
      </c>
      <c r="M51" s="7">
        <v>155</v>
      </c>
      <c r="N51" s="7">
        <v>127</v>
      </c>
      <c r="O51" s="7">
        <v>75</v>
      </c>
      <c r="P51" s="7">
        <v>113</v>
      </c>
      <c r="Q51" s="7">
        <v>91</v>
      </c>
      <c r="R51" s="7">
        <v>115</v>
      </c>
      <c r="S51" s="7">
        <v>116</v>
      </c>
      <c r="T51" s="7">
        <v>97</v>
      </c>
      <c r="U51" s="7">
        <v>110</v>
      </c>
      <c r="V51" s="7">
        <v>92</v>
      </c>
      <c r="W51" s="7">
        <v>123</v>
      </c>
      <c r="X51" s="7">
        <v>143</v>
      </c>
      <c r="Y51" s="7">
        <v>140</v>
      </c>
      <c r="Z51" s="7">
        <f t="shared" si="0"/>
        <v>2591</v>
      </c>
      <c r="AA51" s="255"/>
    </row>
    <row r="52" spans="1:27" ht="26.25" thickBot="1" x14ac:dyDescent="0.3">
      <c r="A52" s="258"/>
      <c r="B52" s="260"/>
      <c r="C52" s="260"/>
      <c r="D52" s="276"/>
      <c r="E52" s="276"/>
      <c r="F52" s="28" t="s">
        <v>3</v>
      </c>
      <c r="G52" s="6">
        <v>217</v>
      </c>
      <c r="H52" s="6">
        <v>219</v>
      </c>
      <c r="I52" s="6">
        <v>192</v>
      </c>
      <c r="J52" s="6">
        <v>166</v>
      </c>
      <c r="K52" s="6">
        <v>169</v>
      </c>
      <c r="L52" s="6">
        <v>131</v>
      </c>
      <c r="M52" s="6">
        <v>155</v>
      </c>
      <c r="N52" s="6">
        <v>127</v>
      </c>
      <c r="O52" s="6">
        <v>75</v>
      </c>
      <c r="P52" s="6">
        <v>113</v>
      </c>
      <c r="Q52" s="6">
        <v>91</v>
      </c>
      <c r="R52" s="6">
        <v>115</v>
      </c>
      <c r="S52" s="6">
        <v>116</v>
      </c>
      <c r="T52" s="6">
        <v>97</v>
      </c>
      <c r="U52" s="6">
        <v>110</v>
      </c>
      <c r="V52" s="6">
        <v>92</v>
      </c>
      <c r="W52" s="6">
        <v>123</v>
      </c>
      <c r="X52" s="6">
        <v>143</v>
      </c>
      <c r="Y52" s="6">
        <v>140</v>
      </c>
      <c r="Z52" s="6">
        <f t="shared" si="0"/>
        <v>2591</v>
      </c>
      <c r="AA52" s="256"/>
    </row>
    <row r="53" spans="1:27" x14ac:dyDescent="0.25">
      <c r="A53" s="257" t="s">
        <v>33</v>
      </c>
      <c r="B53" s="259" t="s">
        <v>8</v>
      </c>
      <c r="C53" s="259"/>
      <c r="D53" s="275" t="s">
        <v>795</v>
      </c>
      <c r="E53" s="275" t="s">
        <v>796</v>
      </c>
      <c r="F53" s="27" t="s">
        <v>6</v>
      </c>
      <c r="G53" s="7">
        <v>119</v>
      </c>
      <c r="H53" s="7">
        <v>116</v>
      </c>
      <c r="I53" s="7">
        <v>103</v>
      </c>
      <c r="J53" s="7">
        <v>93</v>
      </c>
      <c r="K53" s="7">
        <v>87</v>
      </c>
      <c r="L53" s="7">
        <v>91</v>
      </c>
      <c r="M53" s="7">
        <v>90</v>
      </c>
      <c r="N53" s="7">
        <v>40</v>
      </c>
      <c r="O53" s="7">
        <v>76</v>
      </c>
      <c r="P53" s="7">
        <v>43</v>
      </c>
      <c r="Q53" s="7">
        <v>55</v>
      </c>
      <c r="R53" s="7">
        <v>58</v>
      </c>
      <c r="S53" s="7">
        <v>43</v>
      </c>
      <c r="T53" s="7">
        <v>39</v>
      </c>
      <c r="U53" s="7">
        <v>55</v>
      </c>
      <c r="V53" s="7">
        <v>44</v>
      </c>
      <c r="W53" s="7">
        <v>43</v>
      </c>
      <c r="X53" s="7">
        <v>45</v>
      </c>
      <c r="Y53" s="7">
        <v>41</v>
      </c>
      <c r="Z53" s="7">
        <f t="shared" si="0"/>
        <v>1281</v>
      </c>
      <c r="AA53" s="255"/>
    </row>
    <row r="54" spans="1:27" ht="25.5" x14ac:dyDescent="0.25">
      <c r="A54" s="258"/>
      <c r="B54" s="260"/>
      <c r="C54" s="260"/>
      <c r="D54" s="276"/>
      <c r="E54" s="276"/>
      <c r="F54" s="28" t="s">
        <v>3</v>
      </c>
      <c r="G54" s="6">
        <v>119</v>
      </c>
      <c r="H54" s="6">
        <v>116</v>
      </c>
      <c r="I54" s="6">
        <v>103</v>
      </c>
      <c r="J54" s="6">
        <v>93</v>
      </c>
      <c r="K54" s="6">
        <v>87</v>
      </c>
      <c r="L54" s="6">
        <v>91</v>
      </c>
      <c r="M54" s="6">
        <v>90</v>
      </c>
      <c r="N54" s="6">
        <v>40</v>
      </c>
      <c r="O54" s="6">
        <v>76</v>
      </c>
      <c r="P54" s="6">
        <v>43</v>
      </c>
      <c r="Q54" s="6">
        <v>55</v>
      </c>
      <c r="R54" s="6">
        <v>58</v>
      </c>
      <c r="S54" s="6">
        <v>43</v>
      </c>
      <c r="T54" s="6">
        <v>39</v>
      </c>
      <c r="U54" s="6">
        <v>55</v>
      </c>
      <c r="V54" s="6">
        <v>44</v>
      </c>
      <c r="W54" s="6">
        <v>43</v>
      </c>
      <c r="X54" s="6">
        <v>45</v>
      </c>
      <c r="Y54" s="6">
        <v>41</v>
      </c>
      <c r="Z54" s="6">
        <f t="shared" si="0"/>
        <v>1281</v>
      </c>
      <c r="AA54" s="256"/>
    </row>
    <row r="55" spans="1:27" x14ac:dyDescent="0.25">
      <c r="A55" s="258"/>
      <c r="B55" s="260" t="s">
        <v>10</v>
      </c>
      <c r="C55" s="309" t="s">
        <v>68</v>
      </c>
      <c r="D55" s="276" t="s">
        <v>797</v>
      </c>
      <c r="E55" s="276" t="s">
        <v>798</v>
      </c>
      <c r="F55" s="28" t="s">
        <v>6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f t="shared" si="0"/>
        <v>0</v>
      </c>
      <c r="AA55" s="256" t="s">
        <v>2343</v>
      </c>
    </row>
    <row r="56" spans="1:27" ht="26.25" thickBot="1" x14ac:dyDescent="0.3">
      <c r="A56" s="258"/>
      <c r="B56" s="260"/>
      <c r="C56" s="309"/>
      <c r="D56" s="276"/>
      <c r="E56" s="276"/>
      <c r="F56" s="28" t="s">
        <v>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f t="shared" si="0"/>
        <v>0</v>
      </c>
      <c r="AA56" s="256"/>
    </row>
    <row r="57" spans="1:27" x14ac:dyDescent="0.25">
      <c r="A57" s="257" t="s">
        <v>34</v>
      </c>
      <c r="B57" s="259" t="s">
        <v>8</v>
      </c>
      <c r="C57" s="259"/>
      <c r="D57" s="275" t="s">
        <v>2108</v>
      </c>
      <c r="E57" s="275" t="s">
        <v>799</v>
      </c>
      <c r="F57" s="27" t="s">
        <v>6</v>
      </c>
      <c r="G57" s="7">
        <v>11</v>
      </c>
      <c r="H57" s="7">
        <v>16</v>
      </c>
      <c r="I57" s="7">
        <v>20</v>
      </c>
      <c r="J57" s="7">
        <v>17</v>
      </c>
      <c r="K57" s="7">
        <v>19</v>
      </c>
      <c r="L57" s="7">
        <v>0</v>
      </c>
      <c r="M57" s="7">
        <v>0</v>
      </c>
      <c r="N57" s="7">
        <v>0</v>
      </c>
      <c r="O57" s="7">
        <v>10</v>
      </c>
      <c r="P57" s="7">
        <v>6</v>
      </c>
      <c r="Q57" s="7">
        <v>7</v>
      </c>
      <c r="R57" s="7">
        <v>6</v>
      </c>
      <c r="S57" s="7">
        <v>4</v>
      </c>
      <c r="T57" s="7">
        <v>4</v>
      </c>
      <c r="U57" s="7">
        <v>4</v>
      </c>
      <c r="V57" s="7">
        <v>4</v>
      </c>
      <c r="W57" s="7">
        <v>0</v>
      </c>
      <c r="X57" s="7">
        <v>1</v>
      </c>
      <c r="Y57" s="7">
        <v>4</v>
      </c>
      <c r="Z57" s="7">
        <f t="shared" si="0"/>
        <v>133</v>
      </c>
      <c r="AA57" s="255"/>
    </row>
    <row r="58" spans="1:27" ht="25.5" x14ac:dyDescent="0.25">
      <c r="A58" s="258"/>
      <c r="B58" s="260"/>
      <c r="C58" s="260"/>
      <c r="D58" s="276"/>
      <c r="E58" s="276"/>
      <c r="F58" s="28" t="s">
        <v>3</v>
      </c>
      <c r="G58" s="6">
        <v>11</v>
      </c>
      <c r="H58" s="6">
        <v>16</v>
      </c>
      <c r="I58" s="6">
        <v>20</v>
      </c>
      <c r="J58" s="6">
        <v>17</v>
      </c>
      <c r="K58" s="6">
        <v>19</v>
      </c>
      <c r="L58" s="6">
        <v>0</v>
      </c>
      <c r="M58" s="6">
        <v>0</v>
      </c>
      <c r="N58" s="6">
        <v>0</v>
      </c>
      <c r="O58" s="6">
        <v>10</v>
      </c>
      <c r="P58" s="6">
        <v>6</v>
      </c>
      <c r="Q58" s="6">
        <v>7</v>
      </c>
      <c r="R58" s="6">
        <v>6</v>
      </c>
      <c r="S58" s="6">
        <v>4</v>
      </c>
      <c r="T58" s="6">
        <v>4</v>
      </c>
      <c r="U58" s="6">
        <v>4</v>
      </c>
      <c r="V58" s="6">
        <v>4</v>
      </c>
      <c r="W58" s="6">
        <v>0</v>
      </c>
      <c r="X58" s="6">
        <v>1</v>
      </c>
      <c r="Y58" s="6">
        <v>4</v>
      </c>
      <c r="Z58" s="6">
        <f t="shared" si="0"/>
        <v>133</v>
      </c>
      <c r="AA58" s="256"/>
    </row>
    <row r="59" spans="1:27" x14ac:dyDescent="0.25">
      <c r="A59" s="258"/>
      <c r="B59" s="260" t="s">
        <v>10</v>
      </c>
      <c r="C59" s="309" t="s">
        <v>67</v>
      </c>
      <c r="D59" s="276" t="s">
        <v>2109</v>
      </c>
      <c r="E59" s="276" t="s">
        <v>800</v>
      </c>
      <c r="F59" s="28" t="s">
        <v>6</v>
      </c>
      <c r="G59" s="6">
        <v>3</v>
      </c>
      <c r="H59" s="6">
        <v>1</v>
      </c>
      <c r="I59" s="6">
        <v>2</v>
      </c>
      <c r="J59" s="6">
        <v>4</v>
      </c>
      <c r="K59" s="6">
        <v>0</v>
      </c>
      <c r="L59" s="6">
        <v>3</v>
      </c>
      <c r="M59" s="6">
        <v>0</v>
      </c>
      <c r="N59" s="6">
        <v>2</v>
      </c>
      <c r="O59" s="6">
        <v>2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f t="shared" si="0"/>
        <v>17</v>
      </c>
      <c r="AA59" s="256"/>
    </row>
    <row r="60" spans="1:27" ht="26.25" thickBot="1" x14ac:dyDescent="0.3">
      <c r="A60" s="258"/>
      <c r="B60" s="260"/>
      <c r="C60" s="309"/>
      <c r="D60" s="276"/>
      <c r="E60" s="276"/>
      <c r="F60" s="28" t="s">
        <v>3</v>
      </c>
      <c r="G60" s="6">
        <v>3</v>
      </c>
      <c r="H60" s="6">
        <v>1</v>
      </c>
      <c r="I60" s="6">
        <v>2</v>
      </c>
      <c r="J60" s="6">
        <v>4</v>
      </c>
      <c r="K60" s="6">
        <v>0</v>
      </c>
      <c r="L60" s="6">
        <v>3</v>
      </c>
      <c r="M60" s="6">
        <v>0</v>
      </c>
      <c r="N60" s="6">
        <v>2</v>
      </c>
      <c r="O60" s="6">
        <v>2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f t="shared" si="0"/>
        <v>17</v>
      </c>
      <c r="AA60" s="256"/>
    </row>
    <row r="61" spans="1:27" x14ac:dyDescent="0.25">
      <c r="A61" s="257" t="s">
        <v>109</v>
      </c>
      <c r="B61" s="259" t="s">
        <v>8</v>
      </c>
      <c r="C61" s="259"/>
      <c r="D61" s="275" t="s">
        <v>1923</v>
      </c>
      <c r="E61" s="275" t="s">
        <v>801</v>
      </c>
      <c r="F61" s="27" t="s">
        <v>6</v>
      </c>
      <c r="G61" s="7">
        <v>21</v>
      </c>
      <c r="H61" s="7">
        <v>25</v>
      </c>
      <c r="I61" s="7">
        <v>7</v>
      </c>
      <c r="J61" s="7">
        <v>22</v>
      </c>
      <c r="K61" s="7">
        <v>22</v>
      </c>
      <c r="L61" s="7">
        <v>18</v>
      </c>
      <c r="M61" s="7">
        <v>0</v>
      </c>
      <c r="N61" s="7">
        <v>12</v>
      </c>
      <c r="O61" s="7">
        <v>25</v>
      </c>
      <c r="P61" s="7">
        <v>18</v>
      </c>
      <c r="Q61" s="7">
        <v>28</v>
      </c>
      <c r="R61" s="7">
        <v>28</v>
      </c>
      <c r="S61" s="7">
        <v>34</v>
      </c>
      <c r="T61" s="7">
        <v>20</v>
      </c>
      <c r="U61" s="7">
        <v>17</v>
      </c>
      <c r="V61" s="7">
        <v>17</v>
      </c>
      <c r="W61" s="7">
        <v>23</v>
      </c>
      <c r="X61" s="7">
        <v>18</v>
      </c>
      <c r="Y61" s="7">
        <v>15</v>
      </c>
      <c r="Z61" s="7">
        <f t="shared" si="0"/>
        <v>370</v>
      </c>
      <c r="AA61" s="255"/>
    </row>
    <row r="62" spans="1:27" ht="26.25" thickBot="1" x14ac:dyDescent="0.3">
      <c r="A62" s="258"/>
      <c r="B62" s="260"/>
      <c r="C62" s="260"/>
      <c r="D62" s="276"/>
      <c r="E62" s="276"/>
      <c r="F62" s="28" t="s">
        <v>3</v>
      </c>
      <c r="G62" s="6">
        <v>21</v>
      </c>
      <c r="H62" s="6">
        <v>25</v>
      </c>
      <c r="I62" s="6">
        <v>7</v>
      </c>
      <c r="J62" s="6">
        <v>22</v>
      </c>
      <c r="K62" s="6">
        <v>22</v>
      </c>
      <c r="L62" s="6">
        <v>18</v>
      </c>
      <c r="M62" s="6">
        <v>0</v>
      </c>
      <c r="N62" s="6">
        <v>12</v>
      </c>
      <c r="O62" s="6">
        <v>25</v>
      </c>
      <c r="P62" s="6">
        <v>18</v>
      </c>
      <c r="Q62" s="6">
        <v>28</v>
      </c>
      <c r="R62" s="6">
        <v>28</v>
      </c>
      <c r="S62" s="6">
        <v>34</v>
      </c>
      <c r="T62" s="6">
        <v>20</v>
      </c>
      <c r="U62" s="6">
        <v>17</v>
      </c>
      <c r="V62" s="6">
        <v>17</v>
      </c>
      <c r="W62" s="6">
        <v>23</v>
      </c>
      <c r="X62" s="6">
        <v>18</v>
      </c>
      <c r="Y62" s="6">
        <v>15</v>
      </c>
      <c r="Z62" s="6">
        <f t="shared" si="0"/>
        <v>370</v>
      </c>
      <c r="AA62" s="256"/>
    </row>
    <row r="63" spans="1:27" x14ac:dyDescent="0.25">
      <c r="A63" s="257" t="s">
        <v>120</v>
      </c>
      <c r="B63" s="259" t="s">
        <v>8</v>
      </c>
      <c r="C63" s="259"/>
      <c r="D63" s="275" t="s">
        <v>802</v>
      </c>
      <c r="E63" s="275" t="s">
        <v>803</v>
      </c>
      <c r="F63" s="27" t="s">
        <v>6</v>
      </c>
      <c r="G63" s="7">
        <v>10</v>
      </c>
      <c r="H63" s="7">
        <v>9</v>
      </c>
      <c r="I63" s="7">
        <v>10</v>
      </c>
      <c r="J63" s="7">
        <v>6</v>
      </c>
      <c r="K63" s="7">
        <v>5</v>
      </c>
      <c r="L63" s="7">
        <v>6</v>
      </c>
      <c r="M63" s="7">
        <v>7</v>
      </c>
      <c r="N63" s="7">
        <v>0</v>
      </c>
      <c r="O63" s="7">
        <v>2</v>
      </c>
      <c r="P63" s="7">
        <v>0</v>
      </c>
      <c r="Q63" s="7">
        <v>3</v>
      </c>
      <c r="R63" s="7">
        <v>4</v>
      </c>
      <c r="S63" s="7">
        <v>0</v>
      </c>
      <c r="T63" s="7">
        <v>1</v>
      </c>
      <c r="U63" s="7">
        <v>3</v>
      </c>
      <c r="V63" s="7">
        <v>2</v>
      </c>
      <c r="W63" s="7">
        <v>3</v>
      </c>
      <c r="X63" s="7">
        <v>1</v>
      </c>
      <c r="Y63" s="7">
        <v>1</v>
      </c>
      <c r="Z63" s="7">
        <f t="shared" si="0"/>
        <v>73</v>
      </c>
      <c r="AA63" s="255"/>
    </row>
    <row r="64" spans="1:27" ht="26.25" thickBot="1" x14ac:dyDescent="0.3">
      <c r="A64" s="258"/>
      <c r="B64" s="260"/>
      <c r="C64" s="260"/>
      <c r="D64" s="276"/>
      <c r="E64" s="276"/>
      <c r="F64" s="28" t="s">
        <v>3</v>
      </c>
      <c r="G64" s="6">
        <v>10</v>
      </c>
      <c r="H64" s="6">
        <v>9</v>
      </c>
      <c r="I64" s="6">
        <v>10</v>
      </c>
      <c r="J64" s="6">
        <v>6</v>
      </c>
      <c r="K64" s="6">
        <v>5</v>
      </c>
      <c r="L64" s="6">
        <v>6</v>
      </c>
      <c r="M64" s="6">
        <v>7</v>
      </c>
      <c r="N64" s="6">
        <v>0</v>
      </c>
      <c r="O64" s="6">
        <v>2</v>
      </c>
      <c r="P64" s="6">
        <v>0</v>
      </c>
      <c r="Q64" s="6">
        <v>3</v>
      </c>
      <c r="R64" s="6">
        <v>4</v>
      </c>
      <c r="S64" s="6">
        <v>0</v>
      </c>
      <c r="T64" s="6">
        <v>1</v>
      </c>
      <c r="U64" s="6">
        <v>3</v>
      </c>
      <c r="V64" s="6">
        <v>2</v>
      </c>
      <c r="W64" s="6">
        <v>3</v>
      </c>
      <c r="X64" s="6">
        <v>1</v>
      </c>
      <c r="Y64" s="6">
        <v>1</v>
      </c>
      <c r="Z64" s="6">
        <f t="shared" si="0"/>
        <v>73</v>
      </c>
      <c r="AA64" s="256"/>
    </row>
    <row r="65" spans="1:27" x14ac:dyDescent="0.25">
      <c r="A65" s="257" t="s">
        <v>128</v>
      </c>
      <c r="B65" s="259" t="s">
        <v>8</v>
      </c>
      <c r="C65" s="259"/>
      <c r="D65" s="275" t="s">
        <v>2110</v>
      </c>
      <c r="E65" s="275" t="s">
        <v>804</v>
      </c>
      <c r="F65" s="27" t="s">
        <v>6</v>
      </c>
      <c r="G65" s="7">
        <v>29</v>
      </c>
      <c r="H65" s="7">
        <v>31</v>
      </c>
      <c r="I65" s="7">
        <v>33</v>
      </c>
      <c r="J65" s="7">
        <v>37</v>
      </c>
      <c r="K65" s="7">
        <v>32</v>
      </c>
      <c r="L65" s="7">
        <v>36</v>
      </c>
      <c r="M65" s="7">
        <v>22</v>
      </c>
      <c r="N65" s="7">
        <v>29</v>
      </c>
      <c r="O65" s="7">
        <v>25</v>
      </c>
      <c r="P65" s="7">
        <v>19</v>
      </c>
      <c r="Q65" s="7">
        <v>5</v>
      </c>
      <c r="R65" s="7">
        <v>12</v>
      </c>
      <c r="S65" s="7">
        <v>12</v>
      </c>
      <c r="T65" s="7">
        <v>7</v>
      </c>
      <c r="U65" s="7">
        <v>8</v>
      </c>
      <c r="V65" s="7">
        <v>6</v>
      </c>
      <c r="W65" s="7">
        <v>5</v>
      </c>
      <c r="X65" s="7">
        <v>11</v>
      </c>
      <c r="Y65" s="7">
        <v>3</v>
      </c>
      <c r="Z65" s="7">
        <f t="shared" si="0"/>
        <v>362</v>
      </c>
      <c r="AA65" s="255"/>
    </row>
    <row r="66" spans="1:27" ht="25.5" x14ac:dyDescent="0.25">
      <c r="A66" s="258"/>
      <c r="B66" s="260"/>
      <c r="C66" s="260"/>
      <c r="D66" s="276"/>
      <c r="E66" s="276"/>
      <c r="F66" s="28" t="s">
        <v>3</v>
      </c>
      <c r="G66" s="6">
        <v>29</v>
      </c>
      <c r="H66" s="6">
        <v>31</v>
      </c>
      <c r="I66" s="6">
        <v>33</v>
      </c>
      <c r="J66" s="6">
        <v>37</v>
      </c>
      <c r="K66" s="6">
        <v>32</v>
      </c>
      <c r="L66" s="6">
        <v>36</v>
      </c>
      <c r="M66" s="6">
        <v>22</v>
      </c>
      <c r="N66" s="6">
        <v>29</v>
      </c>
      <c r="O66" s="6">
        <v>25</v>
      </c>
      <c r="P66" s="6">
        <v>19</v>
      </c>
      <c r="Q66" s="6">
        <v>5</v>
      </c>
      <c r="R66" s="6">
        <v>12</v>
      </c>
      <c r="S66" s="6">
        <v>12</v>
      </c>
      <c r="T66" s="6">
        <v>7</v>
      </c>
      <c r="U66" s="6">
        <v>8</v>
      </c>
      <c r="V66" s="6">
        <v>6</v>
      </c>
      <c r="W66" s="6">
        <v>5</v>
      </c>
      <c r="X66" s="6">
        <v>11</v>
      </c>
      <c r="Y66" s="6">
        <v>0</v>
      </c>
      <c r="Z66" s="6">
        <f t="shared" si="0"/>
        <v>359</v>
      </c>
      <c r="AA66" s="256"/>
    </row>
    <row r="67" spans="1:27" x14ac:dyDescent="0.25">
      <c r="A67" s="258"/>
      <c r="B67" s="260" t="s">
        <v>10</v>
      </c>
      <c r="C67" s="309" t="s">
        <v>131</v>
      </c>
      <c r="D67" s="276" t="s">
        <v>1924</v>
      </c>
      <c r="E67" s="276" t="s">
        <v>805</v>
      </c>
      <c r="F67" s="28" t="s">
        <v>6</v>
      </c>
      <c r="G67" s="6">
        <v>5</v>
      </c>
      <c r="H67" s="6">
        <v>6</v>
      </c>
      <c r="I67" s="6">
        <v>8</v>
      </c>
      <c r="J67" s="6">
        <v>4</v>
      </c>
      <c r="K67" s="6">
        <v>6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f t="shared" si="0"/>
        <v>29</v>
      </c>
      <c r="AA67" s="256"/>
    </row>
    <row r="68" spans="1:27" ht="26.25" thickBot="1" x14ac:dyDescent="0.3">
      <c r="A68" s="258"/>
      <c r="B68" s="260"/>
      <c r="C68" s="309"/>
      <c r="D68" s="276"/>
      <c r="E68" s="276"/>
      <c r="F68" s="28" t="s">
        <v>3</v>
      </c>
      <c r="G68" s="6">
        <v>5</v>
      </c>
      <c r="H68" s="6">
        <v>6</v>
      </c>
      <c r="I68" s="6">
        <v>8</v>
      </c>
      <c r="J68" s="6">
        <v>4</v>
      </c>
      <c r="K68" s="6">
        <v>6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f t="shared" si="0"/>
        <v>29</v>
      </c>
      <c r="AA68" s="256"/>
    </row>
    <row r="69" spans="1:27" x14ac:dyDescent="0.25">
      <c r="A69" s="257" t="s">
        <v>133</v>
      </c>
      <c r="B69" s="259" t="s">
        <v>8</v>
      </c>
      <c r="C69" s="259"/>
      <c r="D69" s="275" t="s">
        <v>2016</v>
      </c>
      <c r="E69" s="275" t="s">
        <v>806</v>
      </c>
      <c r="F69" s="27" t="s">
        <v>6</v>
      </c>
      <c r="G69" s="7">
        <v>13</v>
      </c>
      <c r="H69" s="7">
        <v>14</v>
      </c>
      <c r="I69" s="7">
        <v>20</v>
      </c>
      <c r="J69" s="7">
        <v>25</v>
      </c>
      <c r="K69" s="7">
        <v>12</v>
      </c>
      <c r="L69" s="7">
        <v>0</v>
      </c>
      <c r="M69" s="7">
        <v>6</v>
      </c>
      <c r="N69" s="7">
        <v>6</v>
      </c>
      <c r="O69" s="7">
        <v>12</v>
      </c>
      <c r="P69" s="7">
        <v>6</v>
      </c>
      <c r="Q69" s="7">
        <v>4</v>
      </c>
      <c r="R69" s="7">
        <v>3</v>
      </c>
      <c r="S69" s="7">
        <v>13</v>
      </c>
      <c r="T69" s="7">
        <v>16</v>
      </c>
      <c r="U69" s="7">
        <v>19</v>
      </c>
      <c r="V69" s="7">
        <v>18</v>
      </c>
      <c r="W69" s="7">
        <v>24</v>
      </c>
      <c r="X69" s="7">
        <v>12</v>
      </c>
      <c r="Y69" s="7">
        <v>19</v>
      </c>
      <c r="Z69" s="7">
        <f t="shared" si="0"/>
        <v>242</v>
      </c>
      <c r="AA69" s="255"/>
    </row>
    <row r="70" spans="1:27" ht="25.5" x14ac:dyDescent="0.25">
      <c r="A70" s="258"/>
      <c r="B70" s="260"/>
      <c r="C70" s="260"/>
      <c r="D70" s="276"/>
      <c r="E70" s="276"/>
      <c r="F70" s="28" t="s">
        <v>3</v>
      </c>
      <c r="G70" s="6">
        <v>13</v>
      </c>
      <c r="H70" s="6">
        <v>14</v>
      </c>
      <c r="I70" s="6">
        <v>20</v>
      </c>
      <c r="J70" s="6">
        <v>25</v>
      </c>
      <c r="K70" s="6">
        <v>12</v>
      </c>
      <c r="L70" s="6">
        <v>0</v>
      </c>
      <c r="M70" s="6">
        <v>6</v>
      </c>
      <c r="N70" s="6">
        <v>6</v>
      </c>
      <c r="O70" s="6">
        <v>12</v>
      </c>
      <c r="P70" s="6">
        <v>6</v>
      </c>
      <c r="Q70" s="6">
        <v>4</v>
      </c>
      <c r="R70" s="6">
        <v>3</v>
      </c>
      <c r="S70" s="6">
        <v>13</v>
      </c>
      <c r="T70" s="6">
        <v>16</v>
      </c>
      <c r="U70" s="6">
        <v>19</v>
      </c>
      <c r="V70" s="6">
        <v>18</v>
      </c>
      <c r="W70" s="6">
        <v>24</v>
      </c>
      <c r="X70" s="6">
        <v>12</v>
      </c>
      <c r="Y70" s="6">
        <v>19</v>
      </c>
      <c r="Z70" s="6">
        <f t="shared" si="0"/>
        <v>242</v>
      </c>
      <c r="AA70" s="256"/>
    </row>
    <row r="71" spans="1:27" x14ac:dyDescent="0.25">
      <c r="A71" s="258"/>
      <c r="B71" s="260" t="s">
        <v>10</v>
      </c>
      <c r="C71" s="309" t="s">
        <v>624</v>
      </c>
      <c r="D71" s="276" t="s">
        <v>2017</v>
      </c>
      <c r="E71" s="276" t="s">
        <v>807</v>
      </c>
      <c r="F71" s="28" t="s">
        <v>6</v>
      </c>
      <c r="G71" s="6">
        <v>23</v>
      </c>
      <c r="H71" s="6">
        <v>37</v>
      </c>
      <c r="I71" s="6">
        <v>36</v>
      </c>
      <c r="J71" s="6">
        <v>28</v>
      </c>
      <c r="K71" s="6">
        <v>16</v>
      </c>
      <c r="L71" s="6">
        <v>13</v>
      </c>
      <c r="M71" s="6">
        <v>26</v>
      </c>
      <c r="N71" s="6">
        <v>10</v>
      </c>
      <c r="O71" s="6">
        <v>25</v>
      </c>
      <c r="P71" s="6">
        <v>0</v>
      </c>
      <c r="Q71" s="6">
        <v>17</v>
      </c>
      <c r="R71" s="6">
        <v>13</v>
      </c>
      <c r="S71" s="6">
        <v>16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f t="shared" si="0"/>
        <v>260</v>
      </c>
      <c r="AA71" s="256"/>
    </row>
    <row r="72" spans="1:27" ht="26.25" thickBot="1" x14ac:dyDescent="0.3">
      <c r="A72" s="258"/>
      <c r="B72" s="260"/>
      <c r="C72" s="309"/>
      <c r="D72" s="276"/>
      <c r="E72" s="276"/>
      <c r="F72" s="28" t="s">
        <v>3</v>
      </c>
      <c r="G72" s="6">
        <v>23</v>
      </c>
      <c r="H72" s="6">
        <v>37</v>
      </c>
      <c r="I72" s="6">
        <v>36</v>
      </c>
      <c r="J72" s="6">
        <v>28</v>
      </c>
      <c r="K72" s="6">
        <v>16</v>
      </c>
      <c r="L72" s="6">
        <v>13</v>
      </c>
      <c r="M72" s="6">
        <v>26</v>
      </c>
      <c r="N72" s="6">
        <v>10</v>
      </c>
      <c r="O72" s="6">
        <v>25</v>
      </c>
      <c r="P72" s="6">
        <v>0</v>
      </c>
      <c r="Q72" s="6">
        <v>17</v>
      </c>
      <c r="R72" s="6">
        <v>13</v>
      </c>
      <c r="S72" s="6">
        <v>16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f t="shared" ref="Z72:Z74" si="1">SUM(G72:Y72)</f>
        <v>260</v>
      </c>
      <c r="AA72" s="256"/>
    </row>
    <row r="73" spans="1:27" x14ac:dyDescent="0.25">
      <c r="A73" s="257" t="s">
        <v>136</v>
      </c>
      <c r="B73" s="259" t="s">
        <v>8</v>
      </c>
      <c r="C73" s="259"/>
      <c r="D73" s="275" t="s">
        <v>2018</v>
      </c>
      <c r="E73" s="275" t="s">
        <v>808</v>
      </c>
      <c r="F73" s="27" t="s">
        <v>6</v>
      </c>
      <c r="G73" s="7">
        <v>66</v>
      </c>
      <c r="H73" s="7">
        <v>38</v>
      </c>
      <c r="I73" s="7">
        <v>63</v>
      </c>
      <c r="J73" s="7">
        <v>36</v>
      </c>
      <c r="K73" s="7">
        <v>40</v>
      </c>
      <c r="L73" s="7">
        <v>48</v>
      </c>
      <c r="M73" s="7">
        <v>47</v>
      </c>
      <c r="N73" s="7">
        <v>33</v>
      </c>
      <c r="O73" s="7">
        <v>25</v>
      </c>
      <c r="P73" s="7">
        <v>49</v>
      </c>
      <c r="Q73" s="7">
        <v>22</v>
      </c>
      <c r="R73" s="7">
        <v>20</v>
      </c>
      <c r="S73" s="7">
        <v>27</v>
      </c>
      <c r="T73" s="7">
        <v>26</v>
      </c>
      <c r="U73" s="7">
        <v>25</v>
      </c>
      <c r="V73" s="7">
        <v>16</v>
      </c>
      <c r="W73" s="7">
        <v>17</v>
      </c>
      <c r="X73" s="7">
        <v>10</v>
      </c>
      <c r="Y73" s="7">
        <v>10</v>
      </c>
      <c r="Z73" s="7">
        <f t="shared" si="1"/>
        <v>618</v>
      </c>
      <c r="AA73" s="255"/>
    </row>
    <row r="74" spans="1:27" ht="26.25" thickBot="1" x14ac:dyDescent="0.3">
      <c r="A74" s="320"/>
      <c r="B74" s="296"/>
      <c r="C74" s="296"/>
      <c r="D74" s="298"/>
      <c r="E74" s="298"/>
      <c r="F74" s="29" t="s">
        <v>3</v>
      </c>
      <c r="G74" s="24">
        <v>66</v>
      </c>
      <c r="H74" s="24">
        <v>38</v>
      </c>
      <c r="I74" s="24">
        <v>63</v>
      </c>
      <c r="J74" s="24">
        <v>36</v>
      </c>
      <c r="K74" s="24">
        <v>40</v>
      </c>
      <c r="L74" s="24">
        <v>48</v>
      </c>
      <c r="M74" s="24">
        <v>47</v>
      </c>
      <c r="N74" s="24">
        <v>33</v>
      </c>
      <c r="O74" s="24">
        <v>25</v>
      </c>
      <c r="P74" s="24">
        <v>49</v>
      </c>
      <c r="Q74" s="24">
        <v>22</v>
      </c>
      <c r="R74" s="24">
        <v>20</v>
      </c>
      <c r="S74" s="24">
        <v>27</v>
      </c>
      <c r="T74" s="24">
        <v>26</v>
      </c>
      <c r="U74" s="24">
        <v>25</v>
      </c>
      <c r="V74" s="24">
        <v>16</v>
      </c>
      <c r="W74" s="24">
        <v>17</v>
      </c>
      <c r="X74" s="24">
        <v>10</v>
      </c>
      <c r="Y74" s="24">
        <v>10</v>
      </c>
      <c r="Z74" s="24">
        <f t="shared" si="1"/>
        <v>618</v>
      </c>
      <c r="AA74" s="316"/>
    </row>
    <row r="75" spans="1:27" x14ac:dyDescent="0.25">
      <c r="A75" s="322" t="s">
        <v>13</v>
      </c>
      <c r="B75" s="323"/>
      <c r="C75" s="323"/>
      <c r="D75" s="323"/>
      <c r="E75" s="323"/>
      <c r="F75" s="27" t="s">
        <v>6</v>
      </c>
      <c r="G75" s="7">
        <f>G71+G69+G67+G65+G63+G61+G59+G57+G55+G53+G51+G49+G47+G45+G43+G41+G39+G37+G35+G33+G31+G29+G27+G25+G23+G21+G19+G17+G15+G13+G11+G9+G7+G73</f>
        <v>1413</v>
      </c>
      <c r="H75" s="7">
        <f t="shared" ref="H75:Z75" si="2">H71+H69+H67+H65+H63+H61+H59+H57+H55+H53+H51+H49+H47+H45+H43+H41+H39+H37+H35+H33+H31+H29+H27+H25+H23+H21+H19+H17+H15+H13+H11+H9+H7+H73</f>
        <v>1417</v>
      </c>
      <c r="I75" s="7">
        <f t="shared" si="2"/>
        <v>1509</v>
      </c>
      <c r="J75" s="7">
        <f t="shared" si="2"/>
        <v>1488</v>
      </c>
      <c r="K75" s="7">
        <f t="shared" si="2"/>
        <v>1391</v>
      </c>
      <c r="L75" s="7">
        <f t="shared" si="2"/>
        <v>1214</v>
      </c>
      <c r="M75" s="7">
        <f t="shared" si="2"/>
        <v>1231</v>
      </c>
      <c r="N75" s="7">
        <f t="shared" si="2"/>
        <v>1089</v>
      </c>
      <c r="O75" s="7">
        <f t="shared" si="2"/>
        <v>999</v>
      </c>
      <c r="P75" s="7">
        <f t="shared" si="2"/>
        <v>918</v>
      </c>
      <c r="Q75" s="7">
        <f t="shared" si="2"/>
        <v>923</v>
      </c>
      <c r="R75" s="7">
        <f t="shared" si="2"/>
        <v>822</v>
      </c>
      <c r="S75" s="7">
        <f t="shared" si="2"/>
        <v>775</v>
      </c>
      <c r="T75" s="7">
        <f t="shared" si="2"/>
        <v>666</v>
      </c>
      <c r="U75" s="7">
        <f t="shared" si="2"/>
        <v>712</v>
      </c>
      <c r="V75" s="7">
        <f t="shared" si="2"/>
        <v>657</v>
      </c>
      <c r="W75" s="7">
        <f t="shared" si="2"/>
        <v>687</v>
      </c>
      <c r="X75" s="7">
        <f t="shared" si="2"/>
        <v>690</v>
      </c>
      <c r="Y75" s="7">
        <f t="shared" si="2"/>
        <v>677</v>
      </c>
      <c r="Z75" s="7">
        <f t="shared" si="2"/>
        <v>19278</v>
      </c>
      <c r="AA75" s="150"/>
    </row>
    <row r="76" spans="1:27" ht="26.25" thickBot="1" x14ac:dyDescent="0.3">
      <c r="A76" s="324"/>
      <c r="B76" s="325"/>
      <c r="C76" s="325"/>
      <c r="D76" s="325"/>
      <c r="E76" s="325"/>
      <c r="F76" s="26" t="s">
        <v>3</v>
      </c>
      <c r="G76" s="8">
        <f>G72+G70+G68+G66+G64+G62+G60+G58+G56+G54+G52+G50+G48+G46+G44+G42+G40+G38+G36+G34+G32+G30+G28+G26+G24+G22+G20+G18+G16+G14+G12+G10+G8+G74</f>
        <v>1331</v>
      </c>
      <c r="H76" s="8">
        <f t="shared" ref="H76:Z76" si="3">H72+H70+H68+H66+H64+H62+H60+H58+H56+H54+H52+H50+H48+H46+H44+H42+H40+H38+H36+H34+H32+H30+H28+H26+H24+H22+H20+H18+H16+H14+H12+H10+H8+H74</f>
        <v>1382</v>
      </c>
      <c r="I76" s="8">
        <f t="shared" si="3"/>
        <v>1351</v>
      </c>
      <c r="J76" s="8">
        <f t="shared" si="3"/>
        <v>1250</v>
      </c>
      <c r="K76" s="8">
        <f t="shared" si="3"/>
        <v>1200</v>
      </c>
      <c r="L76" s="8">
        <f t="shared" si="3"/>
        <v>1006</v>
      </c>
      <c r="M76" s="8">
        <f t="shared" si="3"/>
        <v>1227</v>
      </c>
      <c r="N76" s="8">
        <f t="shared" si="3"/>
        <v>1084</v>
      </c>
      <c r="O76" s="8">
        <f t="shared" si="3"/>
        <v>840</v>
      </c>
      <c r="P76" s="8">
        <f t="shared" si="3"/>
        <v>834</v>
      </c>
      <c r="Q76" s="8">
        <f t="shared" si="3"/>
        <v>783</v>
      </c>
      <c r="R76" s="8">
        <f t="shared" si="3"/>
        <v>740</v>
      </c>
      <c r="S76" s="8">
        <f t="shared" si="3"/>
        <v>775</v>
      </c>
      <c r="T76" s="8">
        <f t="shared" si="3"/>
        <v>666</v>
      </c>
      <c r="U76" s="8">
        <f t="shared" si="3"/>
        <v>712</v>
      </c>
      <c r="V76" s="8">
        <f t="shared" si="3"/>
        <v>657</v>
      </c>
      <c r="W76" s="8">
        <f t="shared" si="3"/>
        <v>687</v>
      </c>
      <c r="X76" s="8">
        <f t="shared" si="3"/>
        <v>690</v>
      </c>
      <c r="Y76" s="8">
        <f t="shared" si="3"/>
        <v>674</v>
      </c>
      <c r="Z76" s="8">
        <f t="shared" si="3"/>
        <v>17889</v>
      </c>
      <c r="AA76" s="191"/>
    </row>
  </sheetData>
  <mergeCells count="172">
    <mergeCell ref="AA73:AA74"/>
    <mergeCell ref="A75:E76"/>
    <mergeCell ref="B73:C74"/>
    <mergeCell ref="D73:D74"/>
    <mergeCell ref="E73:E74"/>
    <mergeCell ref="A73:A74"/>
    <mergeCell ref="A69:A72"/>
    <mergeCell ref="B69:C70"/>
    <mergeCell ref="D69:D70"/>
    <mergeCell ref="E69:E70"/>
    <mergeCell ref="AA69:AA70"/>
    <mergeCell ref="B71:B72"/>
    <mergeCell ref="C71:C72"/>
    <mergeCell ref="D71:D72"/>
    <mergeCell ref="E71:E72"/>
    <mergeCell ref="AA71:AA72"/>
    <mergeCell ref="A65:A68"/>
    <mergeCell ref="B65:C66"/>
    <mergeCell ref="D65:D66"/>
    <mergeCell ref="E65:E66"/>
    <mergeCell ref="AA65:AA66"/>
    <mergeCell ref="B67:B68"/>
    <mergeCell ref="C67:C68"/>
    <mergeCell ref="D67:D68"/>
    <mergeCell ref="E67:E68"/>
    <mergeCell ref="AA67:AA68"/>
    <mergeCell ref="A63:A64"/>
    <mergeCell ref="B63:C64"/>
    <mergeCell ref="D63:D64"/>
    <mergeCell ref="E63:E64"/>
    <mergeCell ref="AA63:AA64"/>
    <mergeCell ref="A61:A62"/>
    <mergeCell ref="B61:C62"/>
    <mergeCell ref="D61:D62"/>
    <mergeCell ref="E61:E62"/>
    <mergeCell ref="AA61:AA62"/>
    <mergeCell ref="A57:A60"/>
    <mergeCell ref="B57:C58"/>
    <mergeCell ref="D57:D58"/>
    <mergeCell ref="E57:E58"/>
    <mergeCell ref="AA57:AA58"/>
    <mergeCell ref="B59:B60"/>
    <mergeCell ref="C59:C60"/>
    <mergeCell ref="D59:D60"/>
    <mergeCell ref="E59:E60"/>
    <mergeCell ref="AA59:AA60"/>
    <mergeCell ref="A53:A56"/>
    <mergeCell ref="B53:C54"/>
    <mergeCell ref="D53:D54"/>
    <mergeCell ref="E53:E54"/>
    <mergeCell ref="AA53:AA54"/>
    <mergeCell ref="B55:B56"/>
    <mergeCell ref="C55:C56"/>
    <mergeCell ref="D55:D56"/>
    <mergeCell ref="E55:E56"/>
    <mergeCell ref="AA55:AA56"/>
    <mergeCell ref="A51:A52"/>
    <mergeCell ref="B51:C52"/>
    <mergeCell ref="D51:D52"/>
    <mergeCell ref="E51:E52"/>
    <mergeCell ref="AA51:AA52"/>
    <mergeCell ref="A47:A50"/>
    <mergeCell ref="B47:C48"/>
    <mergeCell ref="D47:D48"/>
    <mergeCell ref="E47:E48"/>
    <mergeCell ref="AA47:AA48"/>
    <mergeCell ref="B49:B50"/>
    <mergeCell ref="C49:C50"/>
    <mergeCell ref="D49:D50"/>
    <mergeCell ref="E49:E50"/>
    <mergeCell ref="AA49:AA50"/>
    <mergeCell ref="A45:A46"/>
    <mergeCell ref="B45:C46"/>
    <mergeCell ref="D45:D46"/>
    <mergeCell ref="E45:E46"/>
    <mergeCell ref="AA45:AA46"/>
    <mergeCell ref="A41:A44"/>
    <mergeCell ref="B41:C42"/>
    <mergeCell ref="D41:D42"/>
    <mergeCell ref="E41:E42"/>
    <mergeCell ref="AA41:AA42"/>
    <mergeCell ref="B43:B44"/>
    <mergeCell ref="C43:C44"/>
    <mergeCell ref="D43:D44"/>
    <mergeCell ref="E43:E44"/>
    <mergeCell ref="AA43:AA44"/>
    <mergeCell ref="A37:A40"/>
    <mergeCell ref="B37:C38"/>
    <mergeCell ref="D37:D38"/>
    <mergeCell ref="E37:E38"/>
    <mergeCell ref="AA37:AA38"/>
    <mergeCell ref="B39:B40"/>
    <mergeCell ref="C39:C40"/>
    <mergeCell ref="D39:D40"/>
    <mergeCell ref="E39:E40"/>
    <mergeCell ref="AA39:AA40"/>
    <mergeCell ref="C35:C36"/>
    <mergeCell ref="D35:D36"/>
    <mergeCell ref="E35:E36"/>
    <mergeCell ref="AA35:AA36"/>
    <mergeCell ref="A31:A36"/>
    <mergeCell ref="B31:C32"/>
    <mergeCell ref="D31:D32"/>
    <mergeCell ref="E31:E32"/>
    <mergeCell ref="AA31:AA32"/>
    <mergeCell ref="B33:B36"/>
    <mergeCell ref="C33:C34"/>
    <mergeCell ref="D33:D34"/>
    <mergeCell ref="E33:E34"/>
    <mergeCell ref="AA33:AA34"/>
    <mergeCell ref="A27:A30"/>
    <mergeCell ref="B27:C28"/>
    <mergeCell ref="D27:D28"/>
    <mergeCell ref="E27:E28"/>
    <mergeCell ref="AA27:AA28"/>
    <mergeCell ref="B29:B30"/>
    <mergeCell ref="C29:C30"/>
    <mergeCell ref="D29:D30"/>
    <mergeCell ref="E29:E30"/>
    <mergeCell ref="AA29:AA30"/>
    <mergeCell ref="A25:A26"/>
    <mergeCell ref="B25:C26"/>
    <mergeCell ref="D25:D26"/>
    <mergeCell ref="E25:E26"/>
    <mergeCell ref="AA25:AA26"/>
    <mergeCell ref="A23:A24"/>
    <mergeCell ref="B23:C24"/>
    <mergeCell ref="D23:D24"/>
    <mergeCell ref="E23:E24"/>
    <mergeCell ref="AA23:AA24"/>
    <mergeCell ref="C19:C20"/>
    <mergeCell ref="D19:D20"/>
    <mergeCell ref="E19:E20"/>
    <mergeCell ref="AA19:AA20"/>
    <mergeCell ref="C21:C22"/>
    <mergeCell ref="D21:D22"/>
    <mergeCell ref="E21:E22"/>
    <mergeCell ref="AA21:AA22"/>
    <mergeCell ref="A15:A22"/>
    <mergeCell ref="B15:C16"/>
    <mergeCell ref="D15:D16"/>
    <mergeCell ref="E15:E16"/>
    <mergeCell ref="AA15:AA16"/>
    <mergeCell ref="B17:B22"/>
    <mergeCell ref="C17:C18"/>
    <mergeCell ref="D17:D18"/>
    <mergeCell ref="E17:E18"/>
    <mergeCell ref="AA17:AA18"/>
    <mergeCell ref="C13:C14"/>
    <mergeCell ref="D13:D14"/>
    <mergeCell ref="E13:E14"/>
    <mergeCell ref="AA13:AA14"/>
    <mergeCell ref="A7:A14"/>
    <mergeCell ref="B7:C8"/>
    <mergeCell ref="D7:D8"/>
    <mergeCell ref="E7:E8"/>
    <mergeCell ref="AA7:AA8"/>
    <mergeCell ref="B9:B14"/>
    <mergeCell ref="C9:C10"/>
    <mergeCell ref="D9:D10"/>
    <mergeCell ref="E9:E10"/>
    <mergeCell ref="AA9:AA10"/>
    <mergeCell ref="A1:AA1"/>
    <mergeCell ref="A2:E2"/>
    <mergeCell ref="A3:E4"/>
    <mergeCell ref="AA3:AA4"/>
    <mergeCell ref="A5:AA5"/>
    <mergeCell ref="B6:C6"/>
    <mergeCell ref="C11:C12"/>
    <mergeCell ref="D11:D12"/>
    <mergeCell ref="E11:E12"/>
    <mergeCell ref="AA11:AA12"/>
  </mergeCells>
  <pageMargins left="0.7" right="0.7" top="0.75" bottom="0.75" header="0.3" footer="0.3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opLeftCell="A2" zoomScale="75" zoomScaleNormal="75" zoomScaleSheetLayoutView="90" workbookViewId="0">
      <pane xSplit="6" ySplit="5" topLeftCell="G71" activePane="bottomRight" state="frozen"/>
      <selection activeCell="A2" sqref="A2"/>
      <selection pane="topRight" activeCell="G2" sqref="G2"/>
      <selection pane="bottomLeft" activeCell="A7" sqref="A7"/>
      <selection pane="bottomRight" activeCell="E7" sqref="E7:E72"/>
    </sheetView>
  </sheetViews>
  <sheetFormatPr defaultRowHeight="12.75" x14ac:dyDescent="0.25"/>
  <cols>
    <col min="1" max="1" width="5" style="115" customWidth="1"/>
    <col min="2" max="2" width="38.5703125" style="116" customWidth="1"/>
    <col min="3" max="3" width="6.140625" style="117" customWidth="1"/>
    <col min="4" max="4" width="50.42578125" style="115" customWidth="1"/>
    <col min="5" max="5" width="15.42578125" style="115" customWidth="1"/>
    <col min="6" max="6" width="31.140625" style="116" customWidth="1"/>
    <col min="7" max="25" width="5.5703125" style="18" customWidth="1"/>
    <col min="26" max="26" width="6.85546875" style="18" customWidth="1"/>
    <col min="27" max="27" width="28.570312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customHeight="1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1883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7</v>
      </c>
      <c r="R3" s="2">
        <v>15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f>SUM(G3:Y3)</f>
        <v>22</v>
      </c>
      <c r="AA3" s="263" t="s">
        <v>2341</v>
      </c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2">
        <f>SUM(G4:Y4)</f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customHeight="1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809</v>
      </c>
      <c r="E7" s="275" t="s">
        <v>810</v>
      </c>
      <c r="F7" s="27" t="s">
        <v>6</v>
      </c>
      <c r="G7" s="22">
        <v>241</v>
      </c>
      <c r="H7" s="22">
        <v>273</v>
      </c>
      <c r="I7" s="22">
        <v>237</v>
      </c>
      <c r="J7" s="22">
        <v>221</v>
      </c>
      <c r="K7" s="22">
        <v>210</v>
      </c>
      <c r="L7" s="22">
        <v>177</v>
      </c>
      <c r="M7" s="22">
        <v>149</v>
      </c>
      <c r="N7" s="22">
        <v>107</v>
      </c>
      <c r="O7" s="22">
        <v>129</v>
      </c>
      <c r="P7" s="22">
        <v>102</v>
      </c>
      <c r="Q7" s="22">
        <v>115</v>
      </c>
      <c r="R7" s="22">
        <v>85</v>
      </c>
      <c r="S7" s="22">
        <v>104</v>
      </c>
      <c r="T7" s="22">
        <v>91</v>
      </c>
      <c r="U7" s="22">
        <v>109</v>
      </c>
      <c r="V7" s="22">
        <v>90</v>
      </c>
      <c r="W7" s="22">
        <v>108</v>
      </c>
      <c r="X7" s="22">
        <v>76</v>
      </c>
      <c r="Y7" s="22">
        <v>105</v>
      </c>
      <c r="Z7" s="22">
        <f>SUM(G7:Y7)</f>
        <v>2729</v>
      </c>
      <c r="AA7" s="255"/>
    </row>
    <row r="8" spans="1:27" ht="26.25" thickBot="1" x14ac:dyDescent="0.3">
      <c r="A8" s="258"/>
      <c r="B8" s="260"/>
      <c r="C8" s="260"/>
      <c r="D8" s="276"/>
      <c r="E8" s="276"/>
      <c r="F8" s="28" t="s">
        <v>3</v>
      </c>
      <c r="G8" s="5">
        <v>241</v>
      </c>
      <c r="H8" s="5">
        <v>273</v>
      </c>
      <c r="I8" s="5">
        <v>237</v>
      </c>
      <c r="J8" s="5">
        <v>221</v>
      </c>
      <c r="K8" s="5">
        <v>210</v>
      </c>
      <c r="L8" s="5">
        <v>177</v>
      </c>
      <c r="M8" s="5">
        <v>149</v>
      </c>
      <c r="N8" s="5">
        <v>107</v>
      </c>
      <c r="O8" s="5">
        <v>129</v>
      </c>
      <c r="P8" s="5">
        <v>102</v>
      </c>
      <c r="Q8" s="5">
        <v>115</v>
      </c>
      <c r="R8" s="5">
        <v>85</v>
      </c>
      <c r="S8" s="5">
        <v>104</v>
      </c>
      <c r="T8" s="5">
        <v>91</v>
      </c>
      <c r="U8" s="5">
        <v>109</v>
      </c>
      <c r="V8" s="5">
        <v>90</v>
      </c>
      <c r="W8" s="5">
        <v>108</v>
      </c>
      <c r="X8" s="5">
        <v>76</v>
      </c>
      <c r="Y8" s="5">
        <v>105</v>
      </c>
      <c r="Z8" s="5">
        <f t="shared" ref="Z8:Z71" si="0">SUM(G8:Y8)</f>
        <v>2729</v>
      </c>
      <c r="AA8" s="256"/>
    </row>
    <row r="9" spans="1:27" x14ac:dyDescent="0.25">
      <c r="A9" s="257" t="s">
        <v>12</v>
      </c>
      <c r="B9" s="259" t="s">
        <v>8</v>
      </c>
      <c r="C9" s="259"/>
      <c r="D9" s="275" t="s">
        <v>671</v>
      </c>
      <c r="E9" s="275" t="s">
        <v>811</v>
      </c>
      <c r="F9" s="27" t="s">
        <v>6</v>
      </c>
      <c r="G9" s="22">
        <v>276</v>
      </c>
      <c r="H9" s="22">
        <v>226</v>
      </c>
      <c r="I9" s="22">
        <v>239</v>
      </c>
      <c r="J9" s="22">
        <v>255</v>
      </c>
      <c r="K9" s="22">
        <v>271</v>
      </c>
      <c r="L9" s="22">
        <v>255</v>
      </c>
      <c r="M9" s="22">
        <v>245</v>
      </c>
      <c r="N9" s="22">
        <v>190</v>
      </c>
      <c r="O9" s="22">
        <v>213</v>
      </c>
      <c r="P9" s="22">
        <v>152</v>
      </c>
      <c r="Q9" s="22">
        <v>174</v>
      </c>
      <c r="R9" s="22">
        <v>151</v>
      </c>
      <c r="S9" s="22">
        <v>143</v>
      </c>
      <c r="T9" s="22">
        <v>124</v>
      </c>
      <c r="U9" s="22">
        <v>133</v>
      </c>
      <c r="V9" s="22">
        <v>150</v>
      </c>
      <c r="W9" s="22">
        <v>165</v>
      </c>
      <c r="X9" s="22">
        <v>151</v>
      </c>
      <c r="Y9" s="22">
        <v>149</v>
      </c>
      <c r="Z9" s="22">
        <f t="shared" si="0"/>
        <v>3662</v>
      </c>
      <c r="AA9" s="255"/>
    </row>
    <row r="10" spans="1:27" ht="25.5" x14ac:dyDescent="0.25">
      <c r="A10" s="258"/>
      <c r="B10" s="260"/>
      <c r="C10" s="260"/>
      <c r="D10" s="276"/>
      <c r="E10" s="276"/>
      <c r="F10" s="28" t="s">
        <v>3</v>
      </c>
      <c r="G10" s="5">
        <v>276</v>
      </c>
      <c r="H10" s="5">
        <v>226</v>
      </c>
      <c r="I10" s="5">
        <v>239</v>
      </c>
      <c r="J10" s="5">
        <v>255</v>
      </c>
      <c r="K10" s="5">
        <v>271</v>
      </c>
      <c r="L10" s="5">
        <v>255</v>
      </c>
      <c r="M10" s="5">
        <v>245</v>
      </c>
      <c r="N10" s="5">
        <v>190</v>
      </c>
      <c r="O10" s="5">
        <v>213</v>
      </c>
      <c r="P10" s="5">
        <v>152</v>
      </c>
      <c r="Q10" s="5">
        <v>174</v>
      </c>
      <c r="R10" s="5">
        <v>151</v>
      </c>
      <c r="S10" s="5">
        <v>143</v>
      </c>
      <c r="T10" s="5">
        <v>124</v>
      </c>
      <c r="U10" s="5">
        <v>133</v>
      </c>
      <c r="V10" s="5">
        <v>150</v>
      </c>
      <c r="W10" s="5">
        <v>165</v>
      </c>
      <c r="X10" s="5">
        <v>151</v>
      </c>
      <c r="Y10" s="5">
        <v>149</v>
      </c>
      <c r="Z10" s="5">
        <f t="shared" si="0"/>
        <v>3662</v>
      </c>
      <c r="AA10" s="256"/>
    </row>
    <row r="11" spans="1:27" x14ac:dyDescent="0.25">
      <c r="A11" s="258"/>
      <c r="B11" s="260" t="s">
        <v>10</v>
      </c>
      <c r="C11" s="309" t="s">
        <v>173</v>
      </c>
      <c r="D11" s="276" t="s">
        <v>2198</v>
      </c>
      <c r="E11" s="276" t="s">
        <v>812</v>
      </c>
      <c r="F11" s="28" t="s">
        <v>6</v>
      </c>
      <c r="G11" s="5">
        <v>178</v>
      </c>
      <c r="H11" s="5">
        <v>170</v>
      </c>
      <c r="I11" s="5">
        <v>202</v>
      </c>
      <c r="J11" s="5">
        <v>162</v>
      </c>
      <c r="K11" s="5">
        <v>223</v>
      </c>
      <c r="L11" s="5">
        <v>71</v>
      </c>
      <c r="M11" s="5">
        <v>155</v>
      </c>
      <c r="N11" s="5">
        <v>96</v>
      </c>
      <c r="O11" s="5">
        <v>116</v>
      </c>
      <c r="P11" s="5">
        <v>87</v>
      </c>
      <c r="Q11" s="5">
        <v>69</v>
      </c>
      <c r="R11" s="5">
        <v>70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f t="shared" si="0"/>
        <v>1599</v>
      </c>
      <c r="AA11" s="256"/>
    </row>
    <row r="12" spans="1:27" ht="26.25" thickBot="1" x14ac:dyDescent="0.3">
      <c r="A12" s="258"/>
      <c r="B12" s="260"/>
      <c r="C12" s="309"/>
      <c r="D12" s="276"/>
      <c r="E12" s="276"/>
      <c r="F12" s="28" t="s">
        <v>3</v>
      </c>
      <c r="G12" s="5">
        <v>178</v>
      </c>
      <c r="H12" s="5">
        <v>170</v>
      </c>
      <c r="I12" s="5">
        <v>202</v>
      </c>
      <c r="J12" s="5">
        <v>162</v>
      </c>
      <c r="K12" s="5">
        <v>223</v>
      </c>
      <c r="L12" s="5">
        <v>71</v>
      </c>
      <c r="M12" s="5">
        <v>155</v>
      </c>
      <c r="N12" s="5">
        <v>96</v>
      </c>
      <c r="O12" s="5">
        <v>116</v>
      </c>
      <c r="P12" s="5">
        <v>87</v>
      </c>
      <c r="Q12" s="5">
        <v>69</v>
      </c>
      <c r="R12" s="5">
        <v>70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f t="shared" si="0"/>
        <v>1599</v>
      </c>
      <c r="AA12" s="256"/>
    </row>
    <row r="13" spans="1:27" x14ac:dyDescent="0.25">
      <c r="A13" s="257" t="s">
        <v>22</v>
      </c>
      <c r="B13" s="259" t="s">
        <v>8</v>
      </c>
      <c r="C13" s="259"/>
      <c r="D13" s="275" t="s">
        <v>813</v>
      </c>
      <c r="E13" s="275" t="s">
        <v>814</v>
      </c>
      <c r="F13" s="27" t="s">
        <v>6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38</v>
      </c>
      <c r="R13" s="22">
        <v>22</v>
      </c>
      <c r="S13" s="22">
        <v>16</v>
      </c>
      <c r="T13" s="22">
        <v>22</v>
      </c>
      <c r="U13" s="22">
        <v>20</v>
      </c>
      <c r="V13" s="22">
        <v>18</v>
      </c>
      <c r="W13" s="22">
        <v>24</v>
      </c>
      <c r="X13" s="22">
        <v>15</v>
      </c>
      <c r="Y13" s="22">
        <v>22</v>
      </c>
      <c r="Z13" s="22">
        <f t="shared" si="0"/>
        <v>197</v>
      </c>
      <c r="AA13" s="255"/>
    </row>
    <row r="14" spans="1:27" ht="25.5" x14ac:dyDescent="0.25">
      <c r="A14" s="258"/>
      <c r="B14" s="260"/>
      <c r="C14" s="260"/>
      <c r="D14" s="276"/>
      <c r="E14" s="276"/>
      <c r="F14" s="28" t="s">
        <v>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38</v>
      </c>
      <c r="R14" s="5">
        <v>22</v>
      </c>
      <c r="S14" s="5">
        <v>16</v>
      </c>
      <c r="T14" s="5">
        <v>22</v>
      </c>
      <c r="U14" s="5">
        <v>20</v>
      </c>
      <c r="V14" s="5">
        <v>18</v>
      </c>
      <c r="W14" s="5">
        <v>24</v>
      </c>
      <c r="X14" s="5">
        <v>15</v>
      </c>
      <c r="Y14" s="5">
        <v>22</v>
      </c>
      <c r="Z14" s="5">
        <f t="shared" si="0"/>
        <v>197</v>
      </c>
      <c r="AA14" s="256"/>
    </row>
    <row r="15" spans="1:27" x14ac:dyDescent="0.25">
      <c r="A15" s="258"/>
      <c r="B15" s="260" t="s">
        <v>10</v>
      </c>
      <c r="C15" s="309" t="s">
        <v>76</v>
      </c>
      <c r="D15" s="276" t="s">
        <v>815</v>
      </c>
      <c r="E15" s="276" t="s">
        <v>816</v>
      </c>
      <c r="F15" s="28" t="s">
        <v>6</v>
      </c>
      <c r="G15" s="5">
        <v>81</v>
      </c>
      <c r="H15" s="5">
        <v>79</v>
      </c>
      <c r="I15" s="5">
        <v>66</v>
      </c>
      <c r="J15" s="5">
        <v>96</v>
      </c>
      <c r="K15" s="5">
        <v>66</v>
      </c>
      <c r="L15" s="5">
        <v>70</v>
      </c>
      <c r="M15" s="5">
        <v>27</v>
      </c>
      <c r="N15" s="5">
        <v>55</v>
      </c>
      <c r="O15" s="5">
        <v>20</v>
      </c>
      <c r="P15" s="5">
        <v>50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f t="shared" si="0"/>
        <v>610</v>
      </c>
      <c r="AA15" s="256"/>
    </row>
    <row r="16" spans="1:27" ht="26.25" thickBot="1" x14ac:dyDescent="0.3">
      <c r="A16" s="258"/>
      <c r="B16" s="260"/>
      <c r="C16" s="309"/>
      <c r="D16" s="276"/>
      <c r="E16" s="276"/>
      <c r="F16" s="28" t="s">
        <v>3</v>
      </c>
      <c r="G16" s="5">
        <v>81</v>
      </c>
      <c r="H16" s="5">
        <v>79</v>
      </c>
      <c r="I16" s="5">
        <v>66</v>
      </c>
      <c r="J16" s="5">
        <v>96</v>
      </c>
      <c r="K16" s="5">
        <v>66</v>
      </c>
      <c r="L16" s="5">
        <v>70</v>
      </c>
      <c r="M16" s="5">
        <v>27</v>
      </c>
      <c r="N16" s="5">
        <v>55</v>
      </c>
      <c r="O16" s="5">
        <v>20</v>
      </c>
      <c r="P16" s="5">
        <v>50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f t="shared" si="0"/>
        <v>610</v>
      </c>
      <c r="AA16" s="256"/>
    </row>
    <row r="17" spans="1:27" x14ac:dyDescent="0.25">
      <c r="A17" s="257" t="s">
        <v>24</v>
      </c>
      <c r="B17" s="259" t="s">
        <v>8</v>
      </c>
      <c r="C17" s="259"/>
      <c r="D17" s="275" t="s">
        <v>817</v>
      </c>
      <c r="E17" s="275" t="s">
        <v>818</v>
      </c>
      <c r="F17" s="27" t="s">
        <v>6</v>
      </c>
      <c r="G17" s="22">
        <v>148</v>
      </c>
      <c r="H17" s="22">
        <v>134</v>
      </c>
      <c r="I17" s="22">
        <v>143</v>
      </c>
      <c r="J17" s="22">
        <v>128</v>
      </c>
      <c r="K17" s="22">
        <v>121</v>
      </c>
      <c r="L17" s="22">
        <v>107</v>
      </c>
      <c r="M17" s="22">
        <v>113</v>
      </c>
      <c r="N17" s="22">
        <v>65</v>
      </c>
      <c r="O17" s="22">
        <v>108</v>
      </c>
      <c r="P17" s="22">
        <v>94</v>
      </c>
      <c r="Q17" s="22">
        <v>146</v>
      </c>
      <c r="R17" s="22">
        <v>146</v>
      </c>
      <c r="S17" s="22">
        <v>156</v>
      </c>
      <c r="T17" s="22">
        <v>106</v>
      </c>
      <c r="U17" s="22">
        <v>132</v>
      </c>
      <c r="V17" s="22">
        <v>89</v>
      </c>
      <c r="W17" s="22">
        <v>144</v>
      </c>
      <c r="X17" s="22">
        <v>129</v>
      </c>
      <c r="Y17" s="22">
        <v>151</v>
      </c>
      <c r="Z17" s="22">
        <f t="shared" si="0"/>
        <v>2360</v>
      </c>
      <c r="AA17" s="255"/>
    </row>
    <row r="18" spans="1:27" ht="26.25" thickBot="1" x14ac:dyDescent="0.3">
      <c r="A18" s="258"/>
      <c r="B18" s="260"/>
      <c r="C18" s="260"/>
      <c r="D18" s="276"/>
      <c r="E18" s="276"/>
      <c r="F18" s="28" t="s">
        <v>3</v>
      </c>
      <c r="G18" s="5">
        <v>148</v>
      </c>
      <c r="H18" s="5">
        <v>134</v>
      </c>
      <c r="I18" s="5">
        <v>143</v>
      </c>
      <c r="J18" s="5">
        <v>128</v>
      </c>
      <c r="K18" s="5">
        <v>121</v>
      </c>
      <c r="L18" s="5">
        <v>107</v>
      </c>
      <c r="M18" s="5">
        <v>113</v>
      </c>
      <c r="N18" s="5">
        <v>65</v>
      </c>
      <c r="O18" s="5">
        <v>108</v>
      </c>
      <c r="P18" s="5">
        <v>94</v>
      </c>
      <c r="Q18" s="5">
        <v>146</v>
      </c>
      <c r="R18" s="5">
        <v>146</v>
      </c>
      <c r="S18" s="5">
        <v>156</v>
      </c>
      <c r="T18" s="5">
        <v>106</v>
      </c>
      <c r="U18" s="5">
        <v>132</v>
      </c>
      <c r="V18" s="5">
        <v>89</v>
      </c>
      <c r="W18" s="5">
        <v>144</v>
      </c>
      <c r="X18" s="5">
        <v>129</v>
      </c>
      <c r="Y18" s="5">
        <v>151</v>
      </c>
      <c r="Z18" s="5">
        <f t="shared" si="0"/>
        <v>2360</v>
      </c>
      <c r="AA18" s="256"/>
    </row>
    <row r="19" spans="1:27" x14ac:dyDescent="0.25">
      <c r="A19" s="257" t="s">
        <v>25</v>
      </c>
      <c r="B19" s="259" t="s">
        <v>8</v>
      </c>
      <c r="C19" s="259"/>
      <c r="D19" s="275" t="s">
        <v>819</v>
      </c>
      <c r="E19" s="275" t="s">
        <v>820</v>
      </c>
      <c r="F19" s="27" t="s">
        <v>6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56</v>
      </c>
      <c r="Q19" s="22">
        <v>0</v>
      </c>
      <c r="R19" s="22">
        <v>31</v>
      </c>
      <c r="S19" s="22">
        <v>15</v>
      </c>
      <c r="T19" s="22">
        <v>17</v>
      </c>
      <c r="U19" s="22">
        <v>28</v>
      </c>
      <c r="V19" s="22">
        <v>25</v>
      </c>
      <c r="W19" s="22">
        <v>23</v>
      </c>
      <c r="X19" s="22">
        <v>24</v>
      </c>
      <c r="Y19" s="22">
        <v>20</v>
      </c>
      <c r="Z19" s="22">
        <f t="shared" si="0"/>
        <v>239</v>
      </c>
      <c r="AA19" s="255"/>
    </row>
    <row r="20" spans="1:27" ht="25.5" x14ac:dyDescent="0.25">
      <c r="A20" s="258"/>
      <c r="B20" s="260"/>
      <c r="C20" s="260"/>
      <c r="D20" s="276"/>
      <c r="E20" s="276"/>
      <c r="F20" s="28" t="s">
        <v>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56</v>
      </c>
      <c r="Q20" s="5">
        <v>0</v>
      </c>
      <c r="R20" s="5">
        <v>31</v>
      </c>
      <c r="S20" s="5">
        <v>15</v>
      </c>
      <c r="T20" s="5">
        <v>17</v>
      </c>
      <c r="U20" s="5">
        <v>28</v>
      </c>
      <c r="V20" s="5">
        <v>25</v>
      </c>
      <c r="W20" s="5">
        <v>23</v>
      </c>
      <c r="X20" s="5">
        <v>24</v>
      </c>
      <c r="Y20" s="5">
        <v>20</v>
      </c>
      <c r="Z20" s="5">
        <f t="shared" si="0"/>
        <v>239</v>
      </c>
      <c r="AA20" s="256"/>
    </row>
    <row r="21" spans="1:27" x14ac:dyDescent="0.25">
      <c r="A21" s="258"/>
      <c r="B21" s="260" t="s">
        <v>10</v>
      </c>
      <c r="C21" s="309" t="s">
        <v>75</v>
      </c>
      <c r="D21" s="276" t="s">
        <v>2199</v>
      </c>
      <c r="E21" s="276" t="s">
        <v>821</v>
      </c>
      <c r="F21" s="28" t="s">
        <v>6</v>
      </c>
      <c r="G21" s="5">
        <v>86</v>
      </c>
      <c r="H21" s="5">
        <v>67</v>
      </c>
      <c r="I21" s="5">
        <v>95</v>
      </c>
      <c r="J21" s="5">
        <v>84</v>
      </c>
      <c r="K21" s="5">
        <v>70</v>
      </c>
      <c r="L21" s="5">
        <v>81</v>
      </c>
      <c r="M21" s="5">
        <v>53</v>
      </c>
      <c r="N21" s="5">
        <v>80</v>
      </c>
      <c r="O21" s="5">
        <v>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f t="shared" si="0"/>
        <v>618</v>
      </c>
      <c r="AA21" s="256"/>
    </row>
    <row r="22" spans="1:27" ht="26.25" thickBot="1" x14ac:dyDescent="0.3">
      <c r="A22" s="258"/>
      <c r="B22" s="260"/>
      <c r="C22" s="309"/>
      <c r="D22" s="276"/>
      <c r="E22" s="276"/>
      <c r="F22" s="28" t="s">
        <v>3</v>
      </c>
      <c r="G22" s="5">
        <v>86</v>
      </c>
      <c r="H22" s="5">
        <v>67</v>
      </c>
      <c r="I22" s="5">
        <v>95</v>
      </c>
      <c r="J22" s="5">
        <v>84</v>
      </c>
      <c r="K22" s="5">
        <v>70</v>
      </c>
      <c r="L22" s="5">
        <v>81</v>
      </c>
      <c r="M22" s="5">
        <v>53</v>
      </c>
      <c r="N22" s="5">
        <v>80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f t="shared" si="0"/>
        <v>618</v>
      </c>
      <c r="AA22" s="256"/>
    </row>
    <row r="23" spans="1:27" x14ac:dyDescent="0.25">
      <c r="A23" s="257" t="s">
        <v>26</v>
      </c>
      <c r="B23" s="259" t="s">
        <v>8</v>
      </c>
      <c r="C23" s="259"/>
      <c r="D23" s="275" t="s">
        <v>822</v>
      </c>
      <c r="E23" s="275" t="s">
        <v>823</v>
      </c>
      <c r="F23" s="27" t="s">
        <v>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3</v>
      </c>
      <c r="R23" s="22">
        <v>19</v>
      </c>
      <c r="S23" s="22">
        <v>18</v>
      </c>
      <c r="T23" s="22">
        <v>20</v>
      </c>
      <c r="U23" s="22">
        <v>16</v>
      </c>
      <c r="V23" s="22">
        <v>17</v>
      </c>
      <c r="W23" s="22">
        <v>25</v>
      </c>
      <c r="X23" s="22">
        <v>15</v>
      </c>
      <c r="Y23" s="22">
        <v>18</v>
      </c>
      <c r="Z23" s="22">
        <f t="shared" si="0"/>
        <v>151</v>
      </c>
      <c r="AA23" s="255"/>
    </row>
    <row r="24" spans="1:27" ht="25.5" x14ac:dyDescent="0.25">
      <c r="A24" s="258"/>
      <c r="B24" s="260"/>
      <c r="C24" s="260"/>
      <c r="D24" s="276"/>
      <c r="E24" s="276"/>
      <c r="F24" s="28" t="s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3</v>
      </c>
      <c r="R24" s="5">
        <v>19</v>
      </c>
      <c r="S24" s="5">
        <v>18</v>
      </c>
      <c r="T24" s="5">
        <v>20</v>
      </c>
      <c r="U24" s="5">
        <v>16</v>
      </c>
      <c r="V24" s="5">
        <v>17</v>
      </c>
      <c r="W24" s="5">
        <v>25</v>
      </c>
      <c r="X24" s="5">
        <v>15</v>
      </c>
      <c r="Y24" s="5">
        <v>18</v>
      </c>
      <c r="Z24" s="5">
        <f t="shared" si="0"/>
        <v>151</v>
      </c>
      <c r="AA24" s="256"/>
    </row>
    <row r="25" spans="1:27" x14ac:dyDescent="0.25">
      <c r="A25" s="258"/>
      <c r="B25" s="260" t="s">
        <v>10</v>
      </c>
      <c r="C25" s="309" t="s">
        <v>72</v>
      </c>
      <c r="D25" s="276" t="s">
        <v>824</v>
      </c>
      <c r="E25" s="276" t="s">
        <v>825</v>
      </c>
      <c r="F25" s="28" t="s">
        <v>6</v>
      </c>
      <c r="G25" s="5">
        <v>41</v>
      </c>
      <c r="H25" s="5">
        <v>48</v>
      </c>
      <c r="I25" s="5">
        <v>52</v>
      </c>
      <c r="J25" s="5">
        <v>43</v>
      </c>
      <c r="K25" s="5">
        <v>58</v>
      </c>
      <c r="L25" s="5">
        <v>40</v>
      </c>
      <c r="M25" s="5">
        <v>45</v>
      </c>
      <c r="N25" s="5">
        <v>34</v>
      </c>
      <c r="O25" s="5">
        <v>37</v>
      </c>
      <c r="P25" s="5">
        <v>32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f t="shared" si="0"/>
        <v>430</v>
      </c>
      <c r="AA25" s="256"/>
    </row>
    <row r="26" spans="1:27" ht="26.25" thickBot="1" x14ac:dyDescent="0.3">
      <c r="A26" s="258"/>
      <c r="B26" s="260"/>
      <c r="C26" s="309"/>
      <c r="D26" s="276"/>
      <c r="E26" s="276"/>
      <c r="F26" s="28" t="s">
        <v>3</v>
      </c>
      <c r="G26" s="5">
        <v>41</v>
      </c>
      <c r="H26" s="5">
        <v>48</v>
      </c>
      <c r="I26" s="5">
        <v>52</v>
      </c>
      <c r="J26" s="5">
        <v>43</v>
      </c>
      <c r="K26" s="5">
        <v>58</v>
      </c>
      <c r="L26" s="5">
        <v>40</v>
      </c>
      <c r="M26" s="5">
        <v>45</v>
      </c>
      <c r="N26" s="5">
        <v>34</v>
      </c>
      <c r="O26" s="5">
        <v>37</v>
      </c>
      <c r="P26" s="5">
        <v>32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f t="shared" si="0"/>
        <v>430</v>
      </c>
      <c r="AA26" s="256"/>
    </row>
    <row r="27" spans="1:27" x14ac:dyDescent="0.25">
      <c r="A27" s="257" t="s">
        <v>27</v>
      </c>
      <c r="B27" s="259" t="s">
        <v>8</v>
      </c>
      <c r="C27" s="259"/>
      <c r="D27" s="275" t="s">
        <v>826</v>
      </c>
      <c r="E27" s="275" t="s">
        <v>827</v>
      </c>
      <c r="F27" s="27" t="s">
        <v>6</v>
      </c>
      <c r="G27" s="22">
        <v>0</v>
      </c>
      <c r="H27" s="22">
        <v>0</v>
      </c>
      <c r="I27" s="22">
        <v>0</v>
      </c>
      <c r="J27" s="22">
        <v>16</v>
      </c>
      <c r="K27" s="22">
        <v>30</v>
      </c>
      <c r="L27" s="22">
        <v>24</v>
      </c>
      <c r="M27" s="22">
        <v>17</v>
      </c>
      <c r="N27" s="22">
        <v>20</v>
      </c>
      <c r="O27" s="22">
        <v>30</v>
      </c>
      <c r="P27" s="22">
        <v>26</v>
      </c>
      <c r="Q27" s="22">
        <v>33</v>
      </c>
      <c r="R27" s="22">
        <v>20</v>
      </c>
      <c r="S27" s="22">
        <v>27</v>
      </c>
      <c r="T27" s="22">
        <v>34</v>
      </c>
      <c r="U27" s="22">
        <v>13</v>
      </c>
      <c r="V27" s="22">
        <v>12</v>
      </c>
      <c r="W27" s="22">
        <v>26</v>
      </c>
      <c r="X27" s="22">
        <v>2</v>
      </c>
      <c r="Y27" s="22">
        <v>20</v>
      </c>
      <c r="Z27" s="22">
        <f t="shared" si="0"/>
        <v>350</v>
      </c>
      <c r="AA27" s="255"/>
    </row>
    <row r="28" spans="1:27" ht="26.25" thickBot="1" x14ac:dyDescent="0.3">
      <c r="A28" s="258"/>
      <c r="B28" s="260"/>
      <c r="C28" s="260"/>
      <c r="D28" s="276"/>
      <c r="E28" s="276"/>
      <c r="F28" s="28" t="s">
        <v>3</v>
      </c>
      <c r="G28" s="5">
        <v>0</v>
      </c>
      <c r="H28" s="5">
        <v>0</v>
      </c>
      <c r="I28" s="5">
        <v>0</v>
      </c>
      <c r="J28" s="5">
        <v>16</v>
      </c>
      <c r="K28" s="5">
        <v>30</v>
      </c>
      <c r="L28" s="5">
        <v>24</v>
      </c>
      <c r="M28" s="5">
        <v>17</v>
      </c>
      <c r="N28" s="5">
        <v>20</v>
      </c>
      <c r="O28" s="5">
        <v>30</v>
      </c>
      <c r="P28" s="5">
        <v>26</v>
      </c>
      <c r="Q28" s="5">
        <v>33</v>
      </c>
      <c r="R28" s="5">
        <v>20</v>
      </c>
      <c r="S28" s="5">
        <v>27</v>
      </c>
      <c r="T28" s="5">
        <v>34</v>
      </c>
      <c r="U28" s="5">
        <v>13</v>
      </c>
      <c r="V28" s="5">
        <v>12</v>
      </c>
      <c r="W28" s="5">
        <v>26</v>
      </c>
      <c r="X28" s="5">
        <v>2</v>
      </c>
      <c r="Y28" s="5">
        <v>20</v>
      </c>
      <c r="Z28" s="5">
        <f t="shared" si="0"/>
        <v>350</v>
      </c>
      <c r="AA28" s="256"/>
    </row>
    <row r="29" spans="1:27" x14ac:dyDescent="0.25">
      <c r="A29" s="257" t="s">
        <v>28</v>
      </c>
      <c r="B29" s="259" t="s">
        <v>8</v>
      </c>
      <c r="C29" s="259"/>
      <c r="D29" s="275" t="s">
        <v>828</v>
      </c>
      <c r="E29" s="275" t="s">
        <v>829</v>
      </c>
      <c r="F29" s="27" t="s">
        <v>6</v>
      </c>
      <c r="G29" s="22">
        <v>169</v>
      </c>
      <c r="H29" s="22">
        <v>152</v>
      </c>
      <c r="I29" s="22">
        <v>157</v>
      </c>
      <c r="J29" s="22">
        <v>165</v>
      </c>
      <c r="K29" s="22">
        <v>166</v>
      </c>
      <c r="L29" s="22">
        <v>114</v>
      </c>
      <c r="M29" s="22">
        <v>125</v>
      </c>
      <c r="N29" s="22">
        <v>74</v>
      </c>
      <c r="O29" s="22">
        <v>129</v>
      </c>
      <c r="P29" s="22">
        <v>112</v>
      </c>
      <c r="Q29" s="22">
        <v>93</v>
      </c>
      <c r="R29" s="22">
        <v>120</v>
      </c>
      <c r="S29" s="22">
        <v>49</v>
      </c>
      <c r="T29" s="22">
        <v>73</v>
      </c>
      <c r="U29" s="22">
        <v>68</v>
      </c>
      <c r="V29" s="22">
        <v>54</v>
      </c>
      <c r="W29" s="22">
        <v>56</v>
      </c>
      <c r="X29" s="22">
        <v>51</v>
      </c>
      <c r="Y29" s="22">
        <v>46</v>
      </c>
      <c r="Z29" s="22">
        <f t="shared" si="0"/>
        <v>1973</v>
      </c>
      <c r="AA29" s="255"/>
    </row>
    <row r="30" spans="1:27" ht="26.25" thickBot="1" x14ac:dyDescent="0.3">
      <c r="A30" s="258"/>
      <c r="B30" s="260"/>
      <c r="C30" s="260"/>
      <c r="D30" s="276"/>
      <c r="E30" s="276"/>
      <c r="F30" s="28" t="s">
        <v>3</v>
      </c>
      <c r="G30" s="5">
        <v>169</v>
      </c>
      <c r="H30" s="5">
        <v>152</v>
      </c>
      <c r="I30" s="5">
        <v>157</v>
      </c>
      <c r="J30" s="5">
        <v>165</v>
      </c>
      <c r="K30" s="5">
        <v>166</v>
      </c>
      <c r="L30" s="5">
        <v>114</v>
      </c>
      <c r="M30" s="5">
        <v>125</v>
      </c>
      <c r="N30" s="5">
        <v>74</v>
      </c>
      <c r="O30" s="5">
        <v>129</v>
      </c>
      <c r="P30" s="5">
        <v>112</v>
      </c>
      <c r="Q30" s="5">
        <v>93</v>
      </c>
      <c r="R30" s="5">
        <v>120</v>
      </c>
      <c r="S30" s="5">
        <v>49</v>
      </c>
      <c r="T30" s="5">
        <v>73</v>
      </c>
      <c r="U30" s="5">
        <v>68</v>
      </c>
      <c r="V30" s="5">
        <v>54</v>
      </c>
      <c r="W30" s="5">
        <v>56</v>
      </c>
      <c r="X30" s="5">
        <v>51</v>
      </c>
      <c r="Y30" s="5">
        <v>46</v>
      </c>
      <c r="Z30" s="5">
        <f t="shared" si="0"/>
        <v>1973</v>
      </c>
      <c r="AA30" s="256"/>
    </row>
    <row r="31" spans="1:27" x14ac:dyDescent="0.25">
      <c r="A31" s="257" t="s">
        <v>30</v>
      </c>
      <c r="B31" s="259" t="s">
        <v>8</v>
      </c>
      <c r="C31" s="259"/>
      <c r="D31" s="275" t="s">
        <v>830</v>
      </c>
      <c r="E31" s="275" t="s">
        <v>831</v>
      </c>
      <c r="F31" s="27" t="s">
        <v>6</v>
      </c>
      <c r="G31" s="22">
        <v>20</v>
      </c>
      <c r="H31" s="22">
        <v>37</v>
      </c>
      <c r="I31" s="22">
        <v>33</v>
      </c>
      <c r="J31" s="22">
        <v>22</v>
      </c>
      <c r="K31" s="22">
        <v>26</v>
      </c>
      <c r="L31" s="22">
        <v>16</v>
      </c>
      <c r="M31" s="22">
        <v>20</v>
      </c>
      <c r="N31" s="22">
        <v>18</v>
      </c>
      <c r="O31" s="22">
        <v>19</v>
      </c>
      <c r="P31" s="22">
        <v>17</v>
      </c>
      <c r="Q31" s="22">
        <v>7</v>
      </c>
      <c r="R31" s="22">
        <v>9</v>
      </c>
      <c r="S31" s="22">
        <v>6</v>
      </c>
      <c r="T31" s="22">
        <v>6</v>
      </c>
      <c r="U31" s="22">
        <v>8</v>
      </c>
      <c r="V31" s="22">
        <v>13</v>
      </c>
      <c r="W31" s="22">
        <v>2</v>
      </c>
      <c r="X31" s="22">
        <v>7</v>
      </c>
      <c r="Y31" s="22">
        <v>5</v>
      </c>
      <c r="Z31" s="22">
        <f t="shared" si="0"/>
        <v>291</v>
      </c>
      <c r="AA31" s="255"/>
    </row>
    <row r="32" spans="1:27" ht="26.25" thickBot="1" x14ac:dyDescent="0.3">
      <c r="A32" s="258"/>
      <c r="B32" s="260"/>
      <c r="C32" s="260"/>
      <c r="D32" s="276"/>
      <c r="E32" s="276"/>
      <c r="F32" s="28" t="s">
        <v>3</v>
      </c>
      <c r="G32" s="5">
        <v>20</v>
      </c>
      <c r="H32" s="5">
        <v>37</v>
      </c>
      <c r="I32" s="5">
        <v>33</v>
      </c>
      <c r="J32" s="5">
        <v>22</v>
      </c>
      <c r="K32" s="5">
        <v>26</v>
      </c>
      <c r="L32" s="5">
        <v>16</v>
      </c>
      <c r="M32" s="5">
        <v>20</v>
      </c>
      <c r="N32" s="5">
        <v>18</v>
      </c>
      <c r="O32" s="5">
        <v>19</v>
      </c>
      <c r="P32" s="5">
        <v>17</v>
      </c>
      <c r="Q32" s="5">
        <v>7</v>
      </c>
      <c r="R32" s="5">
        <v>9</v>
      </c>
      <c r="S32" s="5">
        <v>6</v>
      </c>
      <c r="T32" s="5">
        <v>6</v>
      </c>
      <c r="U32" s="5">
        <v>8</v>
      </c>
      <c r="V32" s="5">
        <v>13</v>
      </c>
      <c r="W32" s="5">
        <v>2</v>
      </c>
      <c r="X32" s="5">
        <v>7</v>
      </c>
      <c r="Y32" s="5">
        <v>5</v>
      </c>
      <c r="Z32" s="5">
        <f t="shared" si="0"/>
        <v>291</v>
      </c>
      <c r="AA32" s="256"/>
    </row>
    <row r="33" spans="1:27" x14ac:dyDescent="0.25">
      <c r="A33" s="257" t="s">
        <v>31</v>
      </c>
      <c r="B33" s="259" t="s">
        <v>8</v>
      </c>
      <c r="C33" s="259"/>
      <c r="D33" s="275" t="s">
        <v>228</v>
      </c>
      <c r="E33" s="275" t="s">
        <v>832</v>
      </c>
      <c r="F33" s="27" t="s">
        <v>6</v>
      </c>
      <c r="G33" s="22">
        <v>19</v>
      </c>
      <c r="H33" s="22">
        <v>20</v>
      </c>
      <c r="I33" s="22">
        <v>15</v>
      </c>
      <c r="J33" s="22">
        <v>20</v>
      </c>
      <c r="K33" s="22">
        <v>21</v>
      </c>
      <c r="L33" s="22">
        <v>18</v>
      </c>
      <c r="M33" s="22">
        <v>12</v>
      </c>
      <c r="N33" s="22">
        <v>17</v>
      </c>
      <c r="O33" s="22">
        <v>1</v>
      </c>
      <c r="P33" s="22">
        <v>10</v>
      </c>
      <c r="Q33" s="22">
        <v>7</v>
      </c>
      <c r="R33" s="22">
        <v>7</v>
      </c>
      <c r="S33" s="22">
        <v>6</v>
      </c>
      <c r="T33" s="22">
        <v>10</v>
      </c>
      <c r="U33" s="22">
        <v>4</v>
      </c>
      <c r="V33" s="22">
        <v>7</v>
      </c>
      <c r="W33" s="22">
        <v>8</v>
      </c>
      <c r="X33" s="22">
        <v>13</v>
      </c>
      <c r="Y33" s="22">
        <v>7</v>
      </c>
      <c r="Z33" s="22">
        <f t="shared" si="0"/>
        <v>222</v>
      </c>
      <c r="AA33" s="255"/>
    </row>
    <row r="34" spans="1:27" ht="26.25" thickBot="1" x14ac:dyDescent="0.3">
      <c r="A34" s="258"/>
      <c r="B34" s="260"/>
      <c r="C34" s="260"/>
      <c r="D34" s="276"/>
      <c r="E34" s="276"/>
      <c r="F34" s="28" t="s">
        <v>3</v>
      </c>
      <c r="G34" s="5">
        <v>19</v>
      </c>
      <c r="H34" s="5">
        <v>20</v>
      </c>
      <c r="I34" s="5">
        <v>15</v>
      </c>
      <c r="J34" s="5">
        <v>20</v>
      </c>
      <c r="K34" s="5">
        <v>21</v>
      </c>
      <c r="L34" s="5">
        <v>18</v>
      </c>
      <c r="M34" s="5">
        <v>12</v>
      </c>
      <c r="N34" s="5">
        <v>17</v>
      </c>
      <c r="O34" s="5">
        <v>1</v>
      </c>
      <c r="P34" s="5">
        <v>10</v>
      </c>
      <c r="Q34" s="5">
        <v>7</v>
      </c>
      <c r="R34" s="5">
        <v>7</v>
      </c>
      <c r="S34" s="5">
        <v>6</v>
      </c>
      <c r="T34" s="5">
        <v>10</v>
      </c>
      <c r="U34" s="5">
        <v>4</v>
      </c>
      <c r="V34" s="5">
        <v>7</v>
      </c>
      <c r="W34" s="5">
        <v>8</v>
      </c>
      <c r="X34" s="5">
        <v>13</v>
      </c>
      <c r="Y34" s="5">
        <v>7</v>
      </c>
      <c r="Z34" s="5">
        <f t="shared" si="0"/>
        <v>222</v>
      </c>
      <c r="AA34" s="256"/>
    </row>
    <row r="35" spans="1:27" x14ac:dyDescent="0.25">
      <c r="A35" s="257" t="s">
        <v>32</v>
      </c>
      <c r="B35" s="259" t="s">
        <v>8</v>
      </c>
      <c r="C35" s="259"/>
      <c r="D35" s="275" t="s">
        <v>833</v>
      </c>
      <c r="E35" s="275" t="s">
        <v>834</v>
      </c>
      <c r="F35" s="27" t="s">
        <v>6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28</v>
      </c>
      <c r="O35" s="22">
        <v>0</v>
      </c>
      <c r="P35" s="22">
        <v>25</v>
      </c>
      <c r="Q35" s="22">
        <v>14</v>
      </c>
      <c r="R35" s="22">
        <v>10</v>
      </c>
      <c r="S35" s="22">
        <v>15</v>
      </c>
      <c r="T35" s="22">
        <v>6</v>
      </c>
      <c r="U35" s="22">
        <v>15</v>
      </c>
      <c r="V35" s="22">
        <v>6</v>
      </c>
      <c r="W35" s="22">
        <v>15</v>
      </c>
      <c r="X35" s="22">
        <v>14</v>
      </c>
      <c r="Y35" s="22">
        <v>14</v>
      </c>
      <c r="Z35" s="22">
        <f t="shared" si="0"/>
        <v>162</v>
      </c>
      <c r="AA35" s="255"/>
    </row>
    <row r="36" spans="1:27" ht="25.5" x14ac:dyDescent="0.25">
      <c r="A36" s="258"/>
      <c r="B36" s="260"/>
      <c r="C36" s="260"/>
      <c r="D36" s="276"/>
      <c r="E36" s="276"/>
      <c r="F36" s="28" t="s">
        <v>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28</v>
      </c>
      <c r="O36" s="5">
        <v>0</v>
      </c>
      <c r="P36" s="5">
        <v>25</v>
      </c>
      <c r="Q36" s="5">
        <v>14</v>
      </c>
      <c r="R36" s="5">
        <v>10</v>
      </c>
      <c r="S36" s="5">
        <v>15</v>
      </c>
      <c r="T36" s="5">
        <v>6</v>
      </c>
      <c r="U36" s="5">
        <v>15</v>
      </c>
      <c r="V36" s="5">
        <v>6</v>
      </c>
      <c r="W36" s="5">
        <v>15</v>
      </c>
      <c r="X36" s="5">
        <v>14</v>
      </c>
      <c r="Y36" s="5">
        <v>14</v>
      </c>
      <c r="Z36" s="5">
        <f t="shared" si="0"/>
        <v>162</v>
      </c>
      <c r="AA36" s="256"/>
    </row>
    <row r="37" spans="1:27" x14ac:dyDescent="0.25">
      <c r="A37" s="258"/>
      <c r="B37" s="260" t="s">
        <v>10</v>
      </c>
      <c r="C37" s="309" t="s">
        <v>69</v>
      </c>
      <c r="D37" s="276" t="s">
        <v>2200</v>
      </c>
      <c r="E37" s="276" t="s">
        <v>835</v>
      </c>
      <c r="F37" s="28" t="s">
        <v>6</v>
      </c>
      <c r="G37" s="5">
        <v>20</v>
      </c>
      <c r="H37" s="5">
        <v>22</v>
      </c>
      <c r="I37" s="5">
        <v>18</v>
      </c>
      <c r="J37" s="5">
        <v>22</v>
      </c>
      <c r="K37" s="5">
        <v>22</v>
      </c>
      <c r="L37" s="5">
        <v>17</v>
      </c>
      <c r="M37" s="5">
        <v>19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f t="shared" si="0"/>
        <v>140</v>
      </c>
      <c r="AA37" s="256"/>
    </row>
    <row r="38" spans="1:27" ht="26.25" thickBot="1" x14ac:dyDescent="0.3">
      <c r="A38" s="258"/>
      <c r="B38" s="260"/>
      <c r="C38" s="309"/>
      <c r="D38" s="276"/>
      <c r="E38" s="276"/>
      <c r="F38" s="28" t="s">
        <v>3</v>
      </c>
      <c r="G38" s="5">
        <v>20</v>
      </c>
      <c r="H38" s="5">
        <v>22</v>
      </c>
      <c r="I38" s="5">
        <v>18</v>
      </c>
      <c r="J38" s="5">
        <v>22</v>
      </c>
      <c r="K38" s="5">
        <v>22</v>
      </c>
      <c r="L38" s="5">
        <v>17</v>
      </c>
      <c r="M38" s="5">
        <v>19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f t="shared" si="0"/>
        <v>140</v>
      </c>
      <c r="AA38" s="256"/>
    </row>
    <row r="39" spans="1:27" x14ac:dyDescent="0.25">
      <c r="A39" s="257" t="s">
        <v>33</v>
      </c>
      <c r="B39" s="259" t="s">
        <v>8</v>
      </c>
      <c r="C39" s="259"/>
      <c r="D39" s="275" t="s">
        <v>836</v>
      </c>
      <c r="E39" s="275" t="s">
        <v>2352</v>
      </c>
      <c r="F39" s="27" t="s">
        <v>6</v>
      </c>
      <c r="G39" s="22">
        <v>206</v>
      </c>
      <c r="H39" s="22">
        <v>208</v>
      </c>
      <c r="I39" s="22">
        <v>208</v>
      </c>
      <c r="J39" s="22">
        <v>204</v>
      </c>
      <c r="K39" s="22">
        <v>208</v>
      </c>
      <c r="L39" s="22">
        <v>163</v>
      </c>
      <c r="M39" s="22">
        <v>119</v>
      </c>
      <c r="N39" s="22">
        <v>131</v>
      </c>
      <c r="O39" s="22">
        <v>104</v>
      </c>
      <c r="P39" s="22">
        <v>152</v>
      </c>
      <c r="Q39" s="22">
        <v>131</v>
      </c>
      <c r="R39" s="22">
        <v>119</v>
      </c>
      <c r="S39" s="22">
        <v>123</v>
      </c>
      <c r="T39" s="22">
        <v>126</v>
      </c>
      <c r="U39" s="22">
        <v>101</v>
      </c>
      <c r="V39" s="22">
        <v>120</v>
      </c>
      <c r="W39" s="22">
        <v>101</v>
      </c>
      <c r="X39" s="22">
        <v>134</v>
      </c>
      <c r="Y39" s="22">
        <v>159</v>
      </c>
      <c r="Z39" s="22">
        <f t="shared" si="0"/>
        <v>2817</v>
      </c>
      <c r="AA39" s="255"/>
    </row>
    <row r="40" spans="1:27" ht="26.25" thickBot="1" x14ac:dyDescent="0.3">
      <c r="A40" s="258"/>
      <c r="B40" s="260"/>
      <c r="C40" s="260"/>
      <c r="D40" s="276"/>
      <c r="E40" s="276"/>
      <c r="F40" s="28" t="s">
        <v>3</v>
      </c>
      <c r="G40" s="5">
        <v>206</v>
      </c>
      <c r="H40" s="5">
        <v>208</v>
      </c>
      <c r="I40" s="5">
        <v>208</v>
      </c>
      <c r="J40" s="5">
        <v>204</v>
      </c>
      <c r="K40" s="5">
        <v>208</v>
      </c>
      <c r="L40" s="5">
        <v>163</v>
      </c>
      <c r="M40" s="5">
        <v>119</v>
      </c>
      <c r="N40" s="5">
        <v>131</v>
      </c>
      <c r="O40" s="5">
        <v>104</v>
      </c>
      <c r="P40" s="5">
        <v>152</v>
      </c>
      <c r="Q40" s="5">
        <v>131</v>
      </c>
      <c r="R40" s="5">
        <v>119</v>
      </c>
      <c r="S40" s="5">
        <v>123</v>
      </c>
      <c r="T40" s="5">
        <v>126</v>
      </c>
      <c r="U40" s="5">
        <v>101</v>
      </c>
      <c r="V40" s="5">
        <v>120</v>
      </c>
      <c r="W40" s="5">
        <v>101</v>
      </c>
      <c r="X40" s="5">
        <v>134</v>
      </c>
      <c r="Y40" s="5">
        <v>159</v>
      </c>
      <c r="Z40" s="5">
        <f t="shared" si="0"/>
        <v>2817</v>
      </c>
      <c r="AA40" s="256"/>
    </row>
    <row r="41" spans="1:27" x14ac:dyDescent="0.25">
      <c r="A41" s="257" t="s">
        <v>34</v>
      </c>
      <c r="B41" s="259" t="s">
        <v>8</v>
      </c>
      <c r="C41" s="259"/>
      <c r="D41" s="275" t="s">
        <v>837</v>
      </c>
      <c r="E41" s="275" t="s">
        <v>838</v>
      </c>
      <c r="F41" s="27" t="s">
        <v>6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192</v>
      </c>
      <c r="R41" s="22">
        <v>175</v>
      </c>
      <c r="S41" s="22">
        <v>181</v>
      </c>
      <c r="T41" s="22">
        <v>180</v>
      </c>
      <c r="U41" s="22">
        <v>178</v>
      </c>
      <c r="V41" s="22">
        <v>178</v>
      </c>
      <c r="W41" s="22">
        <v>208</v>
      </c>
      <c r="X41" s="22">
        <v>207</v>
      </c>
      <c r="Y41" s="22">
        <v>197</v>
      </c>
      <c r="Z41" s="22">
        <f t="shared" si="0"/>
        <v>1696</v>
      </c>
      <c r="AA41" s="255"/>
    </row>
    <row r="42" spans="1:27" ht="25.5" x14ac:dyDescent="0.25">
      <c r="A42" s="258"/>
      <c r="B42" s="260"/>
      <c r="C42" s="260"/>
      <c r="D42" s="276"/>
      <c r="E42" s="276"/>
      <c r="F42" s="28" t="s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192</v>
      </c>
      <c r="R42" s="5">
        <v>175</v>
      </c>
      <c r="S42" s="5">
        <v>181</v>
      </c>
      <c r="T42" s="5">
        <v>180</v>
      </c>
      <c r="U42" s="5">
        <v>178</v>
      </c>
      <c r="V42" s="5">
        <v>178</v>
      </c>
      <c r="W42" s="5">
        <v>208</v>
      </c>
      <c r="X42" s="5">
        <v>207</v>
      </c>
      <c r="Y42" s="5">
        <v>197</v>
      </c>
      <c r="Z42" s="5">
        <f t="shared" si="0"/>
        <v>1696</v>
      </c>
      <c r="AA42" s="256"/>
    </row>
    <row r="43" spans="1:27" x14ac:dyDescent="0.25">
      <c r="A43" s="258"/>
      <c r="B43" s="260" t="s">
        <v>10</v>
      </c>
      <c r="C43" s="309" t="s">
        <v>67</v>
      </c>
      <c r="D43" s="276" t="s">
        <v>839</v>
      </c>
      <c r="E43" s="276" t="s">
        <v>840</v>
      </c>
      <c r="F43" s="28" t="s">
        <v>6</v>
      </c>
      <c r="G43" s="5">
        <v>154</v>
      </c>
      <c r="H43" s="5">
        <v>138</v>
      </c>
      <c r="I43" s="5">
        <v>184</v>
      </c>
      <c r="J43" s="5">
        <v>153</v>
      </c>
      <c r="K43" s="5">
        <v>169</v>
      </c>
      <c r="L43" s="5">
        <v>174</v>
      </c>
      <c r="M43" s="5">
        <v>167</v>
      </c>
      <c r="N43" s="5">
        <v>109</v>
      </c>
      <c r="O43" s="5">
        <v>167</v>
      </c>
      <c r="P43" s="5">
        <v>108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f t="shared" si="0"/>
        <v>1523</v>
      </c>
      <c r="AA43" s="256"/>
    </row>
    <row r="44" spans="1:27" ht="25.5" x14ac:dyDescent="0.25">
      <c r="A44" s="258"/>
      <c r="B44" s="260"/>
      <c r="C44" s="309"/>
      <c r="D44" s="276"/>
      <c r="E44" s="276"/>
      <c r="F44" s="28" t="s">
        <v>3</v>
      </c>
      <c r="G44" s="5">
        <v>154</v>
      </c>
      <c r="H44" s="5">
        <v>138</v>
      </c>
      <c r="I44" s="5">
        <v>184</v>
      </c>
      <c r="J44" s="5">
        <v>153</v>
      </c>
      <c r="K44" s="5">
        <v>169</v>
      </c>
      <c r="L44" s="5">
        <v>174</v>
      </c>
      <c r="M44" s="5">
        <v>167</v>
      </c>
      <c r="N44" s="5">
        <v>109</v>
      </c>
      <c r="O44" s="5">
        <v>167</v>
      </c>
      <c r="P44" s="5">
        <v>108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f t="shared" si="0"/>
        <v>1523</v>
      </c>
      <c r="AA44" s="256"/>
    </row>
    <row r="45" spans="1:27" x14ac:dyDescent="0.25">
      <c r="A45" s="258"/>
      <c r="B45" s="260"/>
      <c r="C45" s="309" t="s">
        <v>756</v>
      </c>
      <c r="D45" s="276" t="s">
        <v>841</v>
      </c>
      <c r="E45" s="298" t="s">
        <v>842</v>
      </c>
      <c r="F45" s="28" t="s">
        <v>6</v>
      </c>
      <c r="G45" s="15">
        <v>125</v>
      </c>
      <c r="H45" s="15">
        <v>126</v>
      </c>
      <c r="I45" s="15">
        <v>123</v>
      </c>
      <c r="J45" s="15">
        <v>125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f t="shared" si="0"/>
        <v>499</v>
      </c>
      <c r="AA45" s="301"/>
    </row>
    <row r="46" spans="1:27" ht="25.5" x14ac:dyDescent="0.25">
      <c r="A46" s="258"/>
      <c r="B46" s="260"/>
      <c r="C46" s="309"/>
      <c r="D46" s="276"/>
      <c r="E46" s="278"/>
      <c r="F46" s="28" t="s">
        <v>3</v>
      </c>
      <c r="G46" s="15">
        <v>125</v>
      </c>
      <c r="H46" s="15">
        <v>126</v>
      </c>
      <c r="I46" s="15">
        <v>123</v>
      </c>
      <c r="J46" s="15">
        <v>125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f t="shared" si="0"/>
        <v>499</v>
      </c>
      <c r="AA46" s="301"/>
    </row>
    <row r="47" spans="1:27" x14ac:dyDescent="0.25">
      <c r="A47" s="258"/>
      <c r="B47" s="260"/>
      <c r="C47" s="286" t="s">
        <v>757</v>
      </c>
      <c r="D47" s="276" t="s">
        <v>2201</v>
      </c>
      <c r="E47" s="276" t="s">
        <v>843</v>
      </c>
      <c r="F47" s="28" t="s">
        <v>6</v>
      </c>
      <c r="G47" s="5">
        <v>0</v>
      </c>
      <c r="H47" s="5">
        <v>0</v>
      </c>
      <c r="I47" s="15">
        <v>39</v>
      </c>
      <c r="J47" s="15">
        <v>81</v>
      </c>
      <c r="K47" s="15">
        <v>135</v>
      </c>
      <c r="L47" s="15">
        <v>76</v>
      </c>
      <c r="M47" s="15">
        <v>84</v>
      </c>
      <c r="N47" s="15">
        <v>42</v>
      </c>
      <c r="O47" s="15">
        <v>80</v>
      </c>
      <c r="P47" s="15">
        <v>63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f t="shared" si="0"/>
        <v>600</v>
      </c>
      <c r="AA47" s="301"/>
    </row>
    <row r="48" spans="1:27" ht="26.25" thickBot="1" x14ac:dyDescent="0.3">
      <c r="A48" s="279"/>
      <c r="B48" s="302"/>
      <c r="C48" s="303"/>
      <c r="D48" s="304"/>
      <c r="E48" s="280"/>
      <c r="F48" s="26" t="s">
        <v>3</v>
      </c>
      <c r="G48" s="21">
        <v>0</v>
      </c>
      <c r="H48" s="21">
        <v>0</v>
      </c>
      <c r="I48" s="47">
        <v>39</v>
      </c>
      <c r="J48" s="47">
        <v>81</v>
      </c>
      <c r="K48" s="47">
        <v>135</v>
      </c>
      <c r="L48" s="47">
        <v>76</v>
      </c>
      <c r="M48" s="47">
        <v>84</v>
      </c>
      <c r="N48" s="47">
        <v>42</v>
      </c>
      <c r="O48" s="47">
        <v>80</v>
      </c>
      <c r="P48" s="47">
        <v>63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f t="shared" si="0"/>
        <v>600</v>
      </c>
      <c r="AA48" s="295"/>
    </row>
    <row r="49" spans="1:27" x14ac:dyDescent="0.25">
      <c r="A49" s="257" t="s">
        <v>109</v>
      </c>
      <c r="B49" s="259" t="s">
        <v>8</v>
      </c>
      <c r="C49" s="259"/>
      <c r="D49" s="275" t="s">
        <v>844</v>
      </c>
      <c r="E49" s="275" t="s">
        <v>845</v>
      </c>
      <c r="F49" s="27" t="s">
        <v>6</v>
      </c>
      <c r="G49" s="22">
        <v>212</v>
      </c>
      <c r="H49" s="22">
        <v>172</v>
      </c>
      <c r="I49" s="22">
        <v>183</v>
      </c>
      <c r="J49" s="22">
        <v>159</v>
      </c>
      <c r="K49" s="22">
        <v>176</v>
      </c>
      <c r="L49" s="22">
        <v>176</v>
      </c>
      <c r="M49" s="22">
        <v>122</v>
      </c>
      <c r="N49" s="22">
        <v>153</v>
      </c>
      <c r="O49" s="22">
        <v>97</v>
      </c>
      <c r="P49" s="22">
        <v>147</v>
      </c>
      <c r="Q49" s="22">
        <v>112</v>
      </c>
      <c r="R49" s="22">
        <v>126</v>
      </c>
      <c r="S49" s="22">
        <v>129</v>
      </c>
      <c r="T49" s="22">
        <v>148</v>
      </c>
      <c r="U49" s="22">
        <v>95</v>
      </c>
      <c r="V49" s="22">
        <v>143</v>
      </c>
      <c r="W49" s="22">
        <v>123</v>
      </c>
      <c r="X49" s="22">
        <v>129</v>
      </c>
      <c r="Y49" s="22">
        <v>122</v>
      </c>
      <c r="Z49" s="22">
        <f t="shared" si="0"/>
        <v>2724</v>
      </c>
      <c r="AA49" s="255"/>
    </row>
    <row r="50" spans="1:27" ht="25.5" x14ac:dyDescent="0.25">
      <c r="A50" s="258"/>
      <c r="B50" s="260"/>
      <c r="C50" s="260"/>
      <c r="D50" s="276"/>
      <c r="E50" s="276"/>
      <c r="F50" s="28" t="s">
        <v>3</v>
      </c>
      <c r="G50" s="5">
        <v>212</v>
      </c>
      <c r="H50" s="5">
        <v>172</v>
      </c>
      <c r="I50" s="5">
        <v>183</v>
      </c>
      <c r="J50" s="5">
        <v>159</v>
      </c>
      <c r="K50" s="5">
        <v>176</v>
      </c>
      <c r="L50" s="5">
        <v>176</v>
      </c>
      <c r="M50" s="5">
        <v>122</v>
      </c>
      <c r="N50" s="5">
        <v>153</v>
      </c>
      <c r="O50" s="5">
        <v>97</v>
      </c>
      <c r="P50" s="5">
        <v>147</v>
      </c>
      <c r="Q50" s="5">
        <v>112</v>
      </c>
      <c r="R50" s="5">
        <v>126</v>
      </c>
      <c r="S50" s="5">
        <v>129</v>
      </c>
      <c r="T50" s="5">
        <v>148</v>
      </c>
      <c r="U50" s="5">
        <v>95</v>
      </c>
      <c r="V50" s="5">
        <v>143</v>
      </c>
      <c r="W50" s="5">
        <v>123</v>
      </c>
      <c r="X50" s="5">
        <v>129</v>
      </c>
      <c r="Y50" s="5">
        <v>122</v>
      </c>
      <c r="Z50" s="5">
        <f t="shared" si="0"/>
        <v>2724</v>
      </c>
      <c r="AA50" s="256"/>
    </row>
    <row r="51" spans="1:27" x14ac:dyDescent="0.25">
      <c r="A51" s="258"/>
      <c r="B51" s="260" t="s">
        <v>10</v>
      </c>
      <c r="C51" s="309" t="s">
        <v>112</v>
      </c>
      <c r="D51" s="276" t="s">
        <v>846</v>
      </c>
      <c r="E51" s="276" t="s">
        <v>847</v>
      </c>
      <c r="F51" s="28" t="s">
        <v>6</v>
      </c>
      <c r="G51" s="5">
        <v>189</v>
      </c>
      <c r="H51" s="5">
        <v>151</v>
      </c>
      <c r="I51" s="5">
        <v>190</v>
      </c>
      <c r="J51" s="5">
        <v>80</v>
      </c>
      <c r="K51" s="5">
        <v>173</v>
      </c>
      <c r="L51" s="5">
        <v>144</v>
      </c>
      <c r="M51" s="5">
        <v>131</v>
      </c>
      <c r="N51" s="5">
        <v>150</v>
      </c>
      <c r="O51" s="5">
        <v>103</v>
      </c>
      <c r="P51" s="5">
        <v>48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f t="shared" si="0"/>
        <v>1359</v>
      </c>
      <c r="AA51" s="256"/>
    </row>
    <row r="52" spans="1:27" ht="26.25" thickBot="1" x14ac:dyDescent="0.3">
      <c r="A52" s="258"/>
      <c r="B52" s="260"/>
      <c r="C52" s="309"/>
      <c r="D52" s="276"/>
      <c r="E52" s="276"/>
      <c r="F52" s="28" t="s">
        <v>3</v>
      </c>
      <c r="G52" s="5">
        <v>189</v>
      </c>
      <c r="H52" s="5">
        <v>151</v>
      </c>
      <c r="I52" s="5">
        <v>190</v>
      </c>
      <c r="J52" s="5">
        <v>80</v>
      </c>
      <c r="K52" s="5">
        <v>173</v>
      </c>
      <c r="L52" s="5">
        <v>144</v>
      </c>
      <c r="M52" s="5">
        <v>131</v>
      </c>
      <c r="N52" s="5">
        <v>150</v>
      </c>
      <c r="O52" s="5">
        <v>103</v>
      </c>
      <c r="P52" s="5">
        <v>48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f t="shared" si="0"/>
        <v>1359</v>
      </c>
      <c r="AA52" s="256"/>
    </row>
    <row r="53" spans="1:27" x14ac:dyDescent="0.25">
      <c r="A53" s="257" t="s">
        <v>120</v>
      </c>
      <c r="B53" s="259" t="s">
        <v>8</v>
      </c>
      <c r="C53" s="259"/>
      <c r="D53" s="275" t="s">
        <v>848</v>
      </c>
      <c r="E53" s="275" t="s">
        <v>849</v>
      </c>
      <c r="F53" s="27" t="s">
        <v>6</v>
      </c>
      <c r="G53" s="22">
        <v>137</v>
      </c>
      <c r="H53" s="22">
        <v>120</v>
      </c>
      <c r="I53" s="22">
        <v>143</v>
      </c>
      <c r="J53" s="22">
        <v>104</v>
      </c>
      <c r="K53" s="22">
        <v>164</v>
      </c>
      <c r="L53" s="22">
        <v>105</v>
      </c>
      <c r="M53" s="22">
        <v>126</v>
      </c>
      <c r="N53" s="22">
        <v>112</v>
      </c>
      <c r="O53" s="22">
        <v>196</v>
      </c>
      <c r="P53" s="22">
        <v>88</v>
      </c>
      <c r="Q53" s="22">
        <v>158</v>
      </c>
      <c r="R53" s="22">
        <v>115</v>
      </c>
      <c r="S53" s="22">
        <v>112</v>
      </c>
      <c r="T53" s="22">
        <v>107</v>
      </c>
      <c r="U53" s="22">
        <v>117</v>
      </c>
      <c r="V53" s="22">
        <v>91</v>
      </c>
      <c r="W53" s="22">
        <v>120</v>
      </c>
      <c r="X53" s="22">
        <v>90</v>
      </c>
      <c r="Y53" s="22">
        <v>110</v>
      </c>
      <c r="Z53" s="22">
        <f t="shared" si="0"/>
        <v>2315</v>
      </c>
      <c r="AA53" s="255"/>
    </row>
    <row r="54" spans="1:27" ht="25.5" x14ac:dyDescent="0.25">
      <c r="A54" s="258"/>
      <c r="B54" s="260"/>
      <c r="C54" s="260"/>
      <c r="D54" s="276"/>
      <c r="E54" s="276"/>
      <c r="F54" s="28" t="s">
        <v>3</v>
      </c>
      <c r="G54" s="5">
        <v>137</v>
      </c>
      <c r="H54" s="5">
        <v>120</v>
      </c>
      <c r="I54" s="5">
        <v>143</v>
      </c>
      <c r="J54" s="5">
        <v>104</v>
      </c>
      <c r="K54" s="5">
        <v>164</v>
      </c>
      <c r="L54" s="5">
        <v>105</v>
      </c>
      <c r="M54" s="5">
        <v>126</v>
      </c>
      <c r="N54" s="5">
        <v>112</v>
      </c>
      <c r="O54" s="5">
        <v>196</v>
      </c>
      <c r="P54" s="5">
        <v>88</v>
      </c>
      <c r="Q54" s="5">
        <v>158</v>
      </c>
      <c r="R54" s="5">
        <v>115</v>
      </c>
      <c r="S54" s="5">
        <v>112</v>
      </c>
      <c r="T54" s="5">
        <v>107</v>
      </c>
      <c r="U54" s="5">
        <v>117</v>
      </c>
      <c r="V54" s="5">
        <v>91</v>
      </c>
      <c r="W54" s="5">
        <v>120</v>
      </c>
      <c r="X54" s="5">
        <v>90</v>
      </c>
      <c r="Y54" s="5">
        <v>110</v>
      </c>
      <c r="Z54" s="5">
        <f t="shared" si="0"/>
        <v>2315</v>
      </c>
      <c r="AA54" s="256"/>
    </row>
    <row r="55" spans="1:27" x14ac:dyDescent="0.25">
      <c r="A55" s="258"/>
      <c r="B55" s="260" t="s">
        <v>10</v>
      </c>
      <c r="C55" s="309" t="s">
        <v>123</v>
      </c>
      <c r="D55" s="276" t="s">
        <v>850</v>
      </c>
      <c r="E55" s="276" t="s">
        <v>851</v>
      </c>
      <c r="F55" s="28" t="s">
        <v>6</v>
      </c>
      <c r="G55" s="5">
        <v>14</v>
      </c>
      <c r="H55" s="5">
        <v>14</v>
      </c>
      <c r="I55" s="5">
        <v>14</v>
      </c>
      <c r="J55" s="5">
        <v>15</v>
      </c>
      <c r="K55" s="5">
        <v>18</v>
      </c>
      <c r="L55" s="5">
        <v>7</v>
      </c>
      <c r="M55" s="5">
        <v>10</v>
      </c>
      <c r="N55" s="5">
        <v>15</v>
      </c>
      <c r="O55" s="5">
        <v>6</v>
      </c>
      <c r="P55" s="5">
        <v>7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f t="shared" si="0"/>
        <v>120</v>
      </c>
      <c r="AA55" s="256"/>
    </row>
    <row r="56" spans="1:27" ht="26.25" thickBot="1" x14ac:dyDescent="0.3">
      <c r="A56" s="258"/>
      <c r="B56" s="260"/>
      <c r="C56" s="309"/>
      <c r="D56" s="276"/>
      <c r="E56" s="276"/>
      <c r="F56" s="28" t="s">
        <v>3</v>
      </c>
      <c r="G56" s="5">
        <v>14</v>
      </c>
      <c r="H56" s="5">
        <v>14</v>
      </c>
      <c r="I56" s="5">
        <v>14</v>
      </c>
      <c r="J56" s="5">
        <v>15</v>
      </c>
      <c r="K56" s="5">
        <v>18</v>
      </c>
      <c r="L56" s="5">
        <v>7</v>
      </c>
      <c r="M56" s="5">
        <v>10</v>
      </c>
      <c r="N56" s="5">
        <v>15</v>
      </c>
      <c r="O56" s="5">
        <v>6</v>
      </c>
      <c r="P56" s="5">
        <v>7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f t="shared" si="0"/>
        <v>120</v>
      </c>
      <c r="AA56" s="256"/>
    </row>
    <row r="57" spans="1:27" x14ac:dyDescent="0.25">
      <c r="A57" s="257" t="s">
        <v>128</v>
      </c>
      <c r="B57" s="259" t="s">
        <v>8</v>
      </c>
      <c r="C57" s="259"/>
      <c r="D57" s="275" t="s">
        <v>852</v>
      </c>
      <c r="E57" s="275" t="s">
        <v>853</v>
      </c>
      <c r="F57" s="27" t="s">
        <v>6</v>
      </c>
      <c r="G57" s="22">
        <v>0</v>
      </c>
      <c r="H57" s="22">
        <v>0</v>
      </c>
      <c r="I57" s="22">
        <v>161</v>
      </c>
      <c r="J57" s="22">
        <v>129</v>
      </c>
      <c r="K57" s="22">
        <v>168</v>
      </c>
      <c r="L57" s="22">
        <v>119</v>
      </c>
      <c r="M57" s="22">
        <v>156</v>
      </c>
      <c r="N57" s="22">
        <v>105</v>
      </c>
      <c r="O57" s="22">
        <v>148</v>
      </c>
      <c r="P57" s="22">
        <v>102</v>
      </c>
      <c r="Q57" s="22">
        <v>132</v>
      </c>
      <c r="R57" s="22">
        <v>150</v>
      </c>
      <c r="S57" s="22">
        <v>171</v>
      </c>
      <c r="T57" s="22">
        <v>158</v>
      </c>
      <c r="U57" s="22">
        <v>151</v>
      </c>
      <c r="V57" s="22">
        <v>169</v>
      </c>
      <c r="W57" s="22">
        <v>161</v>
      </c>
      <c r="X57" s="22">
        <v>157</v>
      </c>
      <c r="Y57" s="22">
        <v>180</v>
      </c>
      <c r="Z57" s="22">
        <f t="shared" si="0"/>
        <v>2517</v>
      </c>
      <c r="AA57" s="255" t="s">
        <v>2343</v>
      </c>
    </row>
    <row r="58" spans="1:27" ht="25.5" x14ac:dyDescent="0.25">
      <c r="A58" s="258"/>
      <c r="B58" s="260"/>
      <c r="C58" s="260"/>
      <c r="D58" s="276"/>
      <c r="E58" s="276"/>
      <c r="F58" s="28" t="s">
        <v>3</v>
      </c>
      <c r="G58" s="5">
        <v>0</v>
      </c>
      <c r="H58" s="5">
        <v>0</v>
      </c>
      <c r="I58" s="5">
        <v>161</v>
      </c>
      <c r="J58" s="5">
        <v>129</v>
      </c>
      <c r="K58" s="5">
        <v>168</v>
      </c>
      <c r="L58" s="5">
        <v>119</v>
      </c>
      <c r="M58" s="5">
        <v>156</v>
      </c>
      <c r="N58" s="5">
        <v>105</v>
      </c>
      <c r="O58" s="5">
        <v>148</v>
      </c>
      <c r="P58" s="5">
        <v>102</v>
      </c>
      <c r="Q58" s="5">
        <v>132</v>
      </c>
      <c r="R58" s="5">
        <v>150</v>
      </c>
      <c r="S58" s="5">
        <v>171</v>
      </c>
      <c r="T58" s="5">
        <v>158</v>
      </c>
      <c r="U58" s="5">
        <v>151</v>
      </c>
      <c r="V58" s="5">
        <v>169</v>
      </c>
      <c r="W58" s="5">
        <v>161</v>
      </c>
      <c r="X58" s="5">
        <v>157</v>
      </c>
      <c r="Y58" s="5">
        <v>180</v>
      </c>
      <c r="Z58" s="5">
        <f t="shared" si="0"/>
        <v>2517</v>
      </c>
      <c r="AA58" s="256"/>
    </row>
    <row r="59" spans="1:27" x14ac:dyDescent="0.25">
      <c r="A59" s="258"/>
      <c r="B59" s="260" t="s">
        <v>10</v>
      </c>
      <c r="C59" s="309" t="s">
        <v>131</v>
      </c>
      <c r="D59" s="276" t="s">
        <v>2202</v>
      </c>
      <c r="E59" s="276" t="s">
        <v>854</v>
      </c>
      <c r="F59" s="28" t="s">
        <v>6</v>
      </c>
      <c r="G59" s="5">
        <v>191</v>
      </c>
      <c r="H59" s="5">
        <v>160</v>
      </c>
      <c r="I59" s="5">
        <v>161</v>
      </c>
      <c r="J59" s="5">
        <v>162</v>
      </c>
      <c r="K59" s="5">
        <v>140</v>
      </c>
      <c r="L59" s="5">
        <v>151</v>
      </c>
      <c r="M59" s="5">
        <v>82</v>
      </c>
      <c r="N59" s="5">
        <v>107</v>
      </c>
      <c r="O59" s="5">
        <v>47</v>
      </c>
      <c r="P59" s="5">
        <v>79</v>
      </c>
      <c r="Q59" s="5">
        <v>100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f t="shared" si="0"/>
        <v>1380</v>
      </c>
      <c r="AA59" s="256"/>
    </row>
    <row r="60" spans="1:27" ht="25.5" x14ac:dyDescent="0.25">
      <c r="A60" s="258"/>
      <c r="B60" s="260"/>
      <c r="C60" s="309"/>
      <c r="D60" s="276"/>
      <c r="E60" s="276"/>
      <c r="F60" s="28" t="s">
        <v>3</v>
      </c>
      <c r="G60" s="5">
        <v>191</v>
      </c>
      <c r="H60" s="5">
        <v>160</v>
      </c>
      <c r="I60" s="5">
        <v>161</v>
      </c>
      <c r="J60" s="5">
        <v>162</v>
      </c>
      <c r="K60" s="5">
        <v>140</v>
      </c>
      <c r="L60" s="5">
        <v>151</v>
      </c>
      <c r="M60" s="5">
        <v>82</v>
      </c>
      <c r="N60" s="5">
        <v>107</v>
      </c>
      <c r="O60" s="5">
        <v>47</v>
      </c>
      <c r="P60" s="5">
        <v>79</v>
      </c>
      <c r="Q60" s="5">
        <v>100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f t="shared" si="0"/>
        <v>1380</v>
      </c>
      <c r="AA60" s="256"/>
    </row>
    <row r="61" spans="1:27" x14ac:dyDescent="0.25">
      <c r="A61" s="258"/>
      <c r="B61" s="260"/>
      <c r="C61" s="309" t="s">
        <v>765</v>
      </c>
      <c r="D61" s="276" t="s">
        <v>855</v>
      </c>
      <c r="E61" s="298" t="s">
        <v>856</v>
      </c>
      <c r="F61" s="28" t="s">
        <v>6</v>
      </c>
      <c r="G61" s="15">
        <v>101</v>
      </c>
      <c r="H61" s="15">
        <v>90</v>
      </c>
      <c r="I61" s="15">
        <v>59</v>
      </c>
      <c r="J61" s="15">
        <v>31</v>
      </c>
      <c r="K61" s="5">
        <v>83</v>
      </c>
      <c r="L61" s="5">
        <v>81</v>
      </c>
      <c r="M61" s="5">
        <v>59</v>
      </c>
      <c r="N61" s="5">
        <v>58</v>
      </c>
      <c r="O61" s="5">
        <v>1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f t="shared" si="0"/>
        <v>564</v>
      </c>
      <c r="AA61" s="301"/>
    </row>
    <row r="62" spans="1:27" ht="26.25" thickBot="1" x14ac:dyDescent="0.3">
      <c r="A62" s="258"/>
      <c r="B62" s="260"/>
      <c r="C62" s="309"/>
      <c r="D62" s="276"/>
      <c r="E62" s="282"/>
      <c r="F62" s="28" t="s">
        <v>3</v>
      </c>
      <c r="G62" s="15">
        <v>101</v>
      </c>
      <c r="H62" s="15">
        <v>90</v>
      </c>
      <c r="I62" s="15">
        <v>59</v>
      </c>
      <c r="J62" s="15">
        <v>31</v>
      </c>
      <c r="K62" s="5">
        <v>83</v>
      </c>
      <c r="L62" s="5">
        <v>81</v>
      </c>
      <c r="M62" s="5">
        <v>59</v>
      </c>
      <c r="N62" s="5">
        <v>58</v>
      </c>
      <c r="O62" s="5">
        <v>1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f t="shared" si="0"/>
        <v>564</v>
      </c>
      <c r="AA62" s="301"/>
    </row>
    <row r="63" spans="1:27" x14ac:dyDescent="0.25">
      <c r="A63" s="257" t="s">
        <v>133</v>
      </c>
      <c r="B63" s="259" t="s">
        <v>8</v>
      </c>
      <c r="C63" s="259"/>
      <c r="D63" s="275" t="s">
        <v>857</v>
      </c>
      <c r="E63" s="275" t="s">
        <v>858</v>
      </c>
      <c r="F63" s="27" t="s">
        <v>6</v>
      </c>
      <c r="G63" s="22">
        <v>194</v>
      </c>
      <c r="H63" s="22">
        <v>208</v>
      </c>
      <c r="I63" s="22">
        <v>228</v>
      </c>
      <c r="J63" s="22">
        <v>199</v>
      </c>
      <c r="K63" s="22">
        <v>177</v>
      </c>
      <c r="L63" s="22">
        <v>174</v>
      </c>
      <c r="M63" s="22">
        <v>68</v>
      </c>
      <c r="N63" s="22">
        <v>151</v>
      </c>
      <c r="O63" s="22">
        <v>84</v>
      </c>
      <c r="P63" s="22">
        <v>104</v>
      </c>
      <c r="Q63" s="22">
        <v>126</v>
      </c>
      <c r="R63" s="22">
        <v>120</v>
      </c>
      <c r="S63" s="22">
        <v>119</v>
      </c>
      <c r="T63" s="22">
        <v>135</v>
      </c>
      <c r="U63" s="22">
        <v>204</v>
      </c>
      <c r="V63" s="22">
        <v>128</v>
      </c>
      <c r="W63" s="22">
        <v>117</v>
      </c>
      <c r="X63" s="22">
        <v>112</v>
      </c>
      <c r="Y63" s="22">
        <v>156</v>
      </c>
      <c r="Z63" s="22">
        <f t="shared" si="0"/>
        <v>2804</v>
      </c>
      <c r="AA63" s="255"/>
    </row>
    <row r="64" spans="1:27" ht="25.5" x14ac:dyDescent="0.25">
      <c r="A64" s="258"/>
      <c r="B64" s="260"/>
      <c r="C64" s="260"/>
      <c r="D64" s="276"/>
      <c r="E64" s="276"/>
      <c r="F64" s="28" t="s">
        <v>3</v>
      </c>
      <c r="G64" s="5">
        <v>194</v>
      </c>
      <c r="H64" s="5">
        <v>208</v>
      </c>
      <c r="I64" s="5">
        <v>228</v>
      </c>
      <c r="J64" s="5">
        <v>199</v>
      </c>
      <c r="K64" s="5">
        <v>177</v>
      </c>
      <c r="L64" s="5">
        <v>174</v>
      </c>
      <c r="M64" s="5">
        <v>68</v>
      </c>
      <c r="N64" s="5">
        <v>151</v>
      </c>
      <c r="O64" s="5">
        <v>84</v>
      </c>
      <c r="P64" s="5">
        <v>104</v>
      </c>
      <c r="Q64" s="5">
        <v>126</v>
      </c>
      <c r="R64" s="5">
        <v>120</v>
      </c>
      <c r="S64" s="5">
        <v>119</v>
      </c>
      <c r="T64" s="5">
        <v>135</v>
      </c>
      <c r="U64" s="5">
        <v>204</v>
      </c>
      <c r="V64" s="5">
        <v>128</v>
      </c>
      <c r="W64" s="5">
        <v>117</v>
      </c>
      <c r="X64" s="5">
        <v>112</v>
      </c>
      <c r="Y64" s="5">
        <v>156</v>
      </c>
      <c r="Z64" s="5">
        <f t="shared" si="0"/>
        <v>2804</v>
      </c>
      <c r="AA64" s="256"/>
    </row>
    <row r="65" spans="1:27" x14ac:dyDescent="0.25">
      <c r="A65" s="258"/>
      <c r="B65" s="260" t="s">
        <v>10</v>
      </c>
      <c r="C65" s="309" t="s">
        <v>624</v>
      </c>
      <c r="D65" s="276" t="s">
        <v>2203</v>
      </c>
      <c r="E65" s="276" t="s">
        <v>859</v>
      </c>
      <c r="F65" s="28" t="s">
        <v>6</v>
      </c>
      <c r="G65" s="5">
        <v>118</v>
      </c>
      <c r="H65" s="5">
        <v>168</v>
      </c>
      <c r="I65" s="5">
        <v>187</v>
      </c>
      <c r="J65" s="5">
        <v>132</v>
      </c>
      <c r="K65" s="5">
        <v>66</v>
      </c>
      <c r="L65" s="5">
        <v>63</v>
      </c>
      <c r="M65" s="5">
        <v>80</v>
      </c>
      <c r="N65" s="5">
        <v>51</v>
      </c>
      <c r="O65" s="5">
        <v>45</v>
      </c>
      <c r="P65" s="5">
        <v>66</v>
      </c>
      <c r="Q65" s="5">
        <v>81</v>
      </c>
      <c r="R65" s="5">
        <v>76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f t="shared" si="0"/>
        <v>1133</v>
      </c>
      <c r="AA65" s="256"/>
    </row>
    <row r="66" spans="1:27" ht="25.5" x14ac:dyDescent="0.25">
      <c r="A66" s="258"/>
      <c r="B66" s="260"/>
      <c r="C66" s="309"/>
      <c r="D66" s="276"/>
      <c r="E66" s="276"/>
      <c r="F66" s="28" t="s">
        <v>3</v>
      </c>
      <c r="G66" s="5">
        <v>118</v>
      </c>
      <c r="H66" s="5">
        <v>168</v>
      </c>
      <c r="I66" s="5">
        <v>187</v>
      </c>
      <c r="J66" s="5">
        <v>132</v>
      </c>
      <c r="K66" s="5">
        <v>66</v>
      </c>
      <c r="L66" s="5">
        <v>63</v>
      </c>
      <c r="M66" s="5">
        <v>80</v>
      </c>
      <c r="N66" s="5">
        <v>51</v>
      </c>
      <c r="O66" s="5">
        <v>45</v>
      </c>
      <c r="P66" s="5">
        <v>66</v>
      </c>
      <c r="Q66" s="5">
        <v>81</v>
      </c>
      <c r="R66" s="5">
        <v>76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f t="shared" si="0"/>
        <v>1133</v>
      </c>
      <c r="AA66" s="256"/>
    </row>
    <row r="67" spans="1:27" x14ac:dyDescent="0.25">
      <c r="A67" s="258"/>
      <c r="B67" s="260"/>
      <c r="C67" s="309" t="s">
        <v>710</v>
      </c>
      <c r="D67" s="276" t="s">
        <v>860</v>
      </c>
      <c r="E67" s="298" t="s">
        <v>861</v>
      </c>
      <c r="F67" s="28" t="s">
        <v>6</v>
      </c>
      <c r="G67" s="15">
        <v>43</v>
      </c>
      <c r="H67" s="15">
        <v>44</v>
      </c>
      <c r="I67" s="15">
        <v>46</v>
      </c>
      <c r="J67" s="15">
        <v>56</v>
      </c>
      <c r="K67" s="5">
        <v>55</v>
      </c>
      <c r="L67" s="5">
        <v>56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f t="shared" si="0"/>
        <v>300</v>
      </c>
      <c r="AA67" s="301"/>
    </row>
    <row r="68" spans="1:27" ht="26.25" thickBot="1" x14ac:dyDescent="0.3">
      <c r="A68" s="258"/>
      <c r="B68" s="260"/>
      <c r="C68" s="309"/>
      <c r="D68" s="276"/>
      <c r="E68" s="282"/>
      <c r="F68" s="28" t="s">
        <v>3</v>
      </c>
      <c r="G68" s="15">
        <v>43</v>
      </c>
      <c r="H68" s="15">
        <v>44</v>
      </c>
      <c r="I68" s="15">
        <v>46</v>
      </c>
      <c r="J68" s="15">
        <v>56</v>
      </c>
      <c r="K68" s="5">
        <v>55</v>
      </c>
      <c r="L68" s="5">
        <v>56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f t="shared" si="0"/>
        <v>300</v>
      </c>
      <c r="AA68" s="301"/>
    </row>
    <row r="69" spans="1:27" x14ac:dyDescent="0.25">
      <c r="A69" s="257" t="s">
        <v>136</v>
      </c>
      <c r="B69" s="259" t="s">
        <v>8</v>
      </c>
      <c r="C69" s="259"/>
      <c r="D69" s="275" t="s">
        <v>862</v>
      </c>
      <c r="E69" s="275" t="s">
        <v>863</v>
      </c>
      <c r="F69" s="27" t="s">
        <v>6</v>
      </c>
      <c r="G69" s="22">
        <v>152</v>
      </c>
      <c r="H69" s="22">
        <v>218</v>
      </c>
      <c r="I69" s="22">
        <v>178</v>
      </c>
      <c r="J69" s="22">
        <v>217</v>
      </c>
      <c r="K69" s="22">
        <v>169</v>
      </c>
      <c r="L69" s="22">
        <v>132</v>
      </c>
      <c r="M69" s="22">
        <v>170</v>
      </c>
      <c r="N69" s="22">
        <v>94</v>
      </c>
      <c r="O69" s="22">
        <v>158</v>
      </c>
      <c r="P69" s="22">
        <v>122</v>
      </c>
      <c r="Q69" s="22">
        <v>109</v>
      </c>
      <c r="R69" s="22">
        <v>115</v>
      </c>
      <c r="S69" s="22">
        <v>80</v>
      </c>
      <c r="T69" s="22">
        <v>120</v>
      </c>
      <c r="U69" s="22">
        <v>145</v>
      </c>
      <c r="V69" s="22">
        <v>110</v>
      </c>
      <c r="W69" s="22">
        <v>125</v>
      </c>
      <c r="X69" s="22">
        <v>131</v>
      </c>
      <c r="Y69" s="22">
        <v>142</v>
      </c>
      <c r="Z69" s="22">
        <f t="shared" si="0"/>
        <v>2687</v>
      </c>
      <c r="AA69" s="255"/>
    </row>
    <row r="70" spans="1:27" ht="26.25" thickBot="1" x14ac:dyDescent="0.3">
      <c r="A70" s="258"/>
      <c r="B70" s="260"/>
      <c r="C70" s="260"/>
      <c r="D70" s="276"/>
      <c r="E70" s="276"/>
      <c r="F70" s="28" t="s">
        <v>3</v>
      </c>
      <c r="G70" s="5">
        <v>152</v>
      </c>
      <c r="H70" s="5">
        <v>218</v>
      </c>
      <c r="I70" s="5">
        <v>178</v>
      </c>
      <c r="J70" s="5">
        <v>217</v>
      </c>
      <c r="K70" s="5">
        <v>169</v>
      </c>
      <c r="L70" s="5">
        <v>132</v>
      </c>
      <c r="M70" s="5">
        <v>170</v>
      </c>
      <c r="N70" s="5">
        <v>94</v>
      </c>
      <c r="O70" s="5">
        <v>158</v>
      </c>
      <c r="P70" s="5">
        <v>122</v>
      </c>
      <c r="Q70" s="5">
        <v>109</v>
      </c>
      <c r="R70" s="5">
        <v>115</v>
      </c>
      <c r="S70" s="5">
        <v>80</v>
      </c>
      <c r="T70" s="5">
        <v>120</v>
      </c>
      <c r="U70" s="5">
        <v>145</v>
      </c>
      <c r="V70" s="5">
        <v>110</v>
      </c>
      <c r="W70" s="5">
        <v>125</v>
      </c>
      <c r="X70" s="5">
        <v>131</v>
      </c>
      <c r="Y70" s="5">
        <v>142</v>
      </c>
      <c r="Z70" s="5">
        <f t="shared" si="0"/>
        <v>2687</v>
      </c>
      <c r="AA70" s="256"/>
    </row>
    <row r="71" spans="1:27" x14ac:dyDescent="0.25">
      <c r="A71" s="257" t="s">
        <v>141</v>
      </c>
      <c r="B71" s="259" t="s">
        <v>8</v>
      </c>
      <c r="C71" s="259"/>
      <c r="D71" s="275" t="s">
        <v>864</v>
      </c>
      <c r="E71" s="275" t="s">
        <v>865</v>
      </c>
      <c r="F71" s="27" t="s">
        <v>6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19</v>
      </c>
      <c r="M71" s="22">
        <v>10</v>
      </c>
      <c r="N71" s="22">
        <v>17</v>
      </c>
      <c r="O71" s="22">
        <v>0</v>
      </c>
      <c r="P71" s="22">
        <v>13</v>
      </c>
      <c r="Q71" s="22">
        <v>17</v>
      </c>
      <c r="R71" s="22">
        <v>10</v>
      </c>
      <c r="S71" s="22">
        <v>13</v>
      </c>
      <c r="T71" s="22">
        <v>9</v>
      </c>
      <c r="U71" s="22">
        <v>14</v>
      </c>
      <c r="V71" s="22">
        <v>17</v>
      </c>
      <c r="W71" s="22">
        <v>25</v>
      </c>
      <c r="X71" s="22">
        <v>18</v>
      </c>
      <c r="Y71" s="22">
        <v>22</v>
      </c>
      <c r="Z71" s="22">
        <f t="shared" si="0"/>
        <v>204</v>
      </c>
      <c r="AA71" s="255"/>
    </row>
    <row r="72" spans="1:27" ht="26.25" thickBot="1" x14ac:dyDescent="0.3">
      <c r="A72" s="320"/>
      <c r="B72" s="296"/>
      <c r="C72" s="296"/>
      <c r="D72" s="298"/>
      <c r="E72" s="298"/>
      <c r="F72" s="29" t="s">
        <v>3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19</v>
      </c>
      <c r="M72" s="23">
        <v>10</v>
      </c>
      <c r="N72" s="23">
        <v>17</v>
      </c>
      <c r="O72" s="23">
        <v>0</v>
      </c>
      <c r="P72" s="23">
        <v>13</v>
      </c>
      <c r="Q72" s="23">
        <v>17</v>
      </c>
      <c r="R72" s="23">
        <v>10</v>
      </c>
      <c r="S72" s="23">
        <v>13</v>
      </c>
      <c r="T72" s="23">
        <v>9</v>
      </c>
      <c r="U72" s="23">
        <v>14</v>
      </c>
      <c r="V72" s="23">
        <v>17</v>
      </c>
      <c r="W72" s="23">
        <v>25</v>
      </c>
      <c r="X72" s="23">
        <v>18</v>
      </c>
      <c r="Y72" s="23">
        <v>22</v>
      </c>
      <c r="Z72" s="23">
        <f t="shared" ref="Z72" si="1">SUM(G72:Y72)</f>
        <v>204</v>
      </c>
      <c r="AA72" s="316"/>
    </row>
    <row r="73" spans="1:27" x14ac:dyDescent="0.25">
      <c r="A73" s="322" t="s">
        <v>13</v>
      </c>
      <c r="B73" s="323"/>
      <c r="C73" s="323"/>
      <c r="D73" s="323"/>
      <c r="E73" s="323"/>
      <c r="F73" s="27" t="s">
        <v>6</v>
      </c>
      <c r="G73" s="143">
        <f>G3+G7+G9+G11+G13+G15+G17+G19+G21+G23+G25+G27+G29+G31+G33+G35+G37+G39+G41+G43+G45+G47+G49+G51+G53+G55+G57+G59+G61+G63+G65+G67+G69+G71</f>
        <v>3115</v>
      </c>
      <c r="H73" s="143">
        <f t="shared" ref="H73:Z74" si="2">H3+H7+H9+H11+H13+H15+H17+H19+H21+H23+H25+H27+H29+H31+H33+H35+H37+H39+H41+H43+H45+H47+H49+H51+H53+H55+H57+H59+H61+H63+H65+H67+H69+H71</f>
        <v>3045</v>
      </c>
      <c r="I73" s="143">
        <f t="shared" si="2"/>
        <v>3361</v>
      </c>
      <c r="J73" s="143">
        <f t="shared" si="2"/>
        <v>3081</v>
      </c>
      <c r="K73" s="143">
        <f t="shared" si="2"/>
        <v>3185</v>
      </c>
      <c r="L73" s="143">
        <f t="shared" si="2"/>
        <v>2630</v>
      </c>
      <c r="M73" s="143">
        <f t="shared" si="2"/>
        <v>2364</v>
      </c>
      <c r="N73" s="143">
        <f t="shared" si="2"/>
        <v>2079</v>
      </c>
      <c r="O73" s="143">
        <f t="shared" si="2"/>
        <v>2040</v>
      </c>
      <c r="P73" s="143">
        <f t="shared" si="2"/>
        <v>1863</v>
      </c>
      <c r="Q73" s="143">
        <f t="shared" si="2"/>
        <v>1864</v>
      </c>
      <c r="R73" s="143">
        <f t="shared" si="2"/>
        <v>1711</v>
      </c>
      <c r="S73" s="143">
        <f t="shared" si="2"/>
        <v>1483</v>
      </c>
      <c r="T73" s="143">
        <f t="shared" si="2"/>
        <v>1492</v>
      </c>
      <c r="U73" s="143">
        <f t="shared" si="2"/>
        <v>1551</v>
      </c>
      <c r="V73" s="143">
        <f t="shared" si="2"/>
        <v>1437</v>
      </c>
      <c r="W73" s="143">
        <f t="shared" si="2"/>
        <v>1576</v>
      </c>
      <c r="X73" s="143">
        <f t="shared" si="2"/>
        <v>1475</v>
      </c>
      <c r="Y73" s="143">
        <f t="shared" si="2"/>
        <v>1645</v>
      </c>
      <c r="Z73" s="143">
        <f>Z3+Z7+Z9+Z11+Z13+Z15+Z17+Z19+Z21+Z23+Z25+Z27+Z29+Z31+Z33+Z35+Z37+Z39+Z41+Z43+Z45+Z47+Z49+Z51+Z53+Z55+Z57+Z59+Z61+Z63+Z65+Z67+Z69+Z71</f>
        <v>40997</v>
      </c>
      <c r="AA73" s="204"/>
    </row>
    <row r="74" spans="1:27" ht="26.25" thickBot="1" x14ac:dyDescent="0.3">
      <c r="A74" s="324"/>
      <c r="B74" s="325"/>
      <c r="C74" s="325"/>
      <c r="D74" s="325"/>
      <c r="E74" s="325"/>
      <c r="F74" s="26" t="s">
        <v>3</v>
      </c>
      <c r="G74" s="47">
        <f>G4+G8+G10+G12+G14+G16+G18+G20+G22+G24+G26+G28+G30+G32+G34+G36+G38+G40+G42+G44+G46+G48+G50+G52+G54+G56+G58+G60+G62+G64+G66+G68+G70+G72</f>
        <v>3115</v>
      </c>
      <c r="H74" s="47">
        <f t="shared" si="2"/>
        <v>3045</v>
      </c>
      <c r="I74" s="47">
        <f t="shared" si="2"/>
        <v>3361</v>
      </c>
      <c r="J74" s="47">
        <f t="shared" si="2"/>
        <v>3081</v>
      </c>
      <c r="K74" s="47">
        <f t="shared" si="2"/>
        <v>3185</v>
      </c>
      <c r="L74" s="47">
        <f t="shared" si="2"/>
        <v>2630</v>
      </c>
      <c r="M74" s="47">
        <f t="shared" si="2"/>
        <v>2364</v>
      </c>
      <c r="N74" s="47">
        <f t="shared" si="2"/>
        <v>2079</v>
      </c>
      <c r="O74" s="47">
        <f t="shared" si="2"/>
        <v>2040</v>
      </c>
      <c r="P74" s="47">
        <f t="shared" si="2"/>
        <v>1863</v>
      </c>
      <c r="Q74" s="47">
        <f t="shared" si="2"/>
        <v>1857</v>
      </c>
      <c r="R74" s="47">
        <f t="shared" si="2"/>
        <v>1696</v>
      </c>
      <c r="S74" s="47">
        <f t="shared" si="2"/>
        <v>1483</v>
      </c>
      <c r="T74" s="47">
        <f t="shared" si="2"/>
        <v>1492</v>
      </c>
      <c r="U74" s="47">
        <f t="shared" si="2"/>
        <v>1551</v>
      </c>
      <c r="V74" s="47">
        <f t="shared" si="2"/>
        <v>1437</v>
      </c>
      <c r="W74" s="47">
        <f t="shared" si="2"/>
        <v>1576</v>
      </c>
      <c r="X74" s="47">
        <f t="shared" si="2"/>
        <v>1475</v>
      </c>
      <c r="Y74" s="47">
        <f t="shared" si="2"/>
        <v>1645</v>
      </c>
      <c r="Z74" s="47">
        <f t="shared" si="2"/>
        <v>40975</v>
      </c>
      <c r="AA74" s="205"/>
    </row>
  </sheetData>
  <mergeCells count="168">
    <mergeCell ref="A71:A72"/>
    <mergeCell ref="B71:C72"/>
    <mergeCell ref="D71:D72"/>
    <mergeCell ref="E71:E72"/>
    <mergeCell ref="AA71:AA72"/>
    <mergeCell ref="A73:E74"/>
    <mergeCell ref="C67:C68"/>
    <mergeCell ref="D67:D68"/>
    <mergeCell ref="AA67:AA68"/>
    <mergeCell ref="A69:A70"/>
    <mergeCell ref="B69:C70"/>
    <mergeCell ref="D69:D70"/>
    <mergeCell ref="E69:E70"/>
    <mergeCell ref="AA69:AA70"/>
    <mergeCell ref="A63:A68"/>
    <mergeCell ref="B63:C64"/>
    <mergeCell ref="D63:D64"/>
    <mergeCell ref="E63:E64"/>
    <mergeCell ref="AA63:AA64"/>
    <mergeCell ref="B65:B68"/>
    <mergeCell ref="C65:C66"/>
    <mergeCell ref="D65:D66"/>
    <mergeCell ref="E65:E66"/>
    <mergeCell ref="AA65:AA66"/>
    <mergeCell ref="C61:C62"/>
    <mergeCell ref="D61:D62"/>
    <mergeCell ref="AA61:AA62"/>
    <mergeCell ref="E55:E56"/>
    <mergeCell ref="AA55:AA56"/>
    <mergeCell ref="A57:A62"/>
    <mergeCell ref="B57:C58"/>
    <mergeCell ref="D57:D58"/>
    <mergeCell ref="E57:E58"/>
    <mergeCell ref="AA57:AA58"/>
    <mergeCell ref="B59:B62"/>
    <mergeCell ref="C59:C60"/>
    <mergeCell ref="D59:D60"/>
    <mergeCell ref="A53:A56"/>
    <mergeCell ref="B53:C54"/>
    <mergeCell ref="D53:D54"/>
    <mergeCell ref="E53:E54"/>
    <mergeCell ref="AA53:AA54"/>
    <mergeCell ref="B55:B56"/>
    <mergeCell ref="C55:C56"/>
    <mergeCell ref="D55:D56"/>
    <mergeCell ref="E59:E60"/>
    <mergeCell ref="AA59:AA60"/>
    <mergeCell ref="A49:A52"/>
    <mergeCell ref="B49:C50"/>
    <mergeCell ref="D49:D50"/>
    <mergeCell ref="E49:E50"/>
    <mergeCell ref="AA49:AA50"/>
    <mergeCell ref="B51:B52"/>
    <mergeCell ref="C51:C52"/>
    <mergeCell ref="D51:D52"/>
    <mergeCell ref="B43:B48"/>
    <mergeCell ref="C43:C44"/>
    <mergeCell ref="D43:D44"/>
    <mergeCell ref="E43:E44"/>
    <mergeCell ref="AA43:AA44"/>
    <mergeCell ref="C45:C46"/>
    <mergeCell ref="D45:D46"/>
    <mergeCell ref="AA45:AA46"/>
    <mergeCell ref="C47:C48"/>
    <mergeCell ref="D47:D48"/>
    <mergeCell ref="E51:E52"/>
    <mergeCell ref="AA51:AA52"/>
    <mergeCell ref="A39:A40"/>
    <mergeCell ref="B39:C40"/>
    <mergeCell ref="D39:D40"/>
    <mergeCell ref="E39:E40"/>
    <mergeCell ref="AA39:AA40"/>
    <mergeCell ref="A41:A48"/>
    <mergeCell ref="B41:C42"/>
    <mergeCell ref="D41:D42"/>
    <mergeCell ref="E41:E42"/>
    <mergeCell ref="AA41:AA42"/>
    <mergeCell ref="E47:E48"/>
    <mergeCell ref="AA47:AA48"/>
    <mergeCell ref="A35:A38"/>
    <mergeCell ref="B35:C36"/>
    <mergeCell ref="D35:D36"/>
    <mergeCell ref="E35:E36"/>
    <mergeCell ref="AA35:AA36"/>
    <mergeCell ref="B37:B38"/>
    <mergeCell ref="C37:C38"/>
    <mergeCell ref="D37:D38"/>
    <mergeCell ref="E37:E38"/>
    <mergeCell ref="AA37:AA38"/>
    <mergeCell ref="A31:A32"/>
    <mergeCell ref="B31:C32"/>
    <mergeCell ref="D31:D32"/>
    <mergeCell ref="E31:E32"/>
    <mergeCell ref="AA31:AA32"/>
    <mergeCell ref="A33:A34"/>
    <mergeCell ref="B33:C34"/>
    <mergeCell ref="D33:D34"/>
    <mergeCell ref="E33:E34"/>
    <mergeCell ref="AA33:AA34"/>
    <mergeCell ref="A27:A28"/>
    <mergeCell ref="B27:C28"/>
    <mergeCell ref="D27:D28"/>
    <mergeCell ref="E27:E28"/>
    <mergeCell ref="AA27:AA28"/>
    <mergeCell ref="A29:A30"/>
    <mergeCell ref="B29:C30"/>
    <mergeCell ref="D29:D30"/>
    <mergeCell ref="E29:E30"/>
    <mergeCell ref="AA29:AA30"/>
    <mergeCell ref="A23:A26"/>
    <mergeCell ref="B23:C24"/>
    <mergeCell ref="D23:D24"/>
    <mergeCell ref="E23:E24"/>
    <mergeCell ref="AA23:AA24"/>
    <mergeCell ref="B25:B26"/>
    <mergeCell ref="C25:C26"/>
    <mergeCell ref="D25:D26"/>
    <mergeCell ref="E25:E26"/>
    <mergeCell ref="AA25:AA26"/>
    <mergeCell ref="A17:A18"/>
    <mergeCell ref="B17:C18"/>
    <mergeCell ref="D17:D18"/>
    <mergeCell ref="E17:E18"/>
    <mergeCell ref="AA17:AA18"/>
    <mergeCell ref="A19:A22"/>
    <mergeCell ref="B19:C20"/>
    <mergeCell ref="D19:D20"/>
    <mergeCell ref="E19:E20"/>
    <mergeCell ref="AA19:AA20"/>
    <mergeCell ref="B21:B22"/>
    <mergeCell ref="C21:C22"/>
    <mergeCell ref="D21:D22"/>
    <mergeCell ref="E21:E22"/>
    <mergeCell ref="AA21:AA22"/>
    <mergeCell ref="A13:A16"/>
    <mergeCell ref="B13:C14"/>
    <mergeCell ref="D13:D14"/>
    <mergeCell ref="E13:E14"/>
    <mergeCell ref="AA13:AA14"/>
    <mergeCell ref="B15:B16"/>
    <mergeCell ref="C15:C16"/>
    <mergeCell ref="D15:D16"/>
    <mergeCell ref="E15:E16"/>
    <mergeCell ref="AA15:AA16"/>
    <mergeCell ref="E67:E68"/>
    <mergeCell ref="E61:E62"/>
    <mergeCell ref="E45:E46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  <mergeCell ref="A9:A12"/>
    <mergeCell ref="B9:C10"/>
    <mergeCell ref="D9:D10"/>
    <mergeCell ref="E9:E10"/>
    <mergeCell ref="AA9:AA10"/>
    <mergeCell ref="B11:B12"/>
    <mergeCell ref="C11:C12"/>
    <mergeCell ref="D11:D12"/>
    <mergeCell ref="E11:E12"/>
    <mergeCell ref="AA11:AA12"/>
  </mergeCells>
  <pageMargins left="0.7" right="0.7" top="0.75" bottom="0.75" header="0.3" footer="0.3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opLeftCell="A2" zoomScale="75" zoomScaleNormal="75" zoomScaleSheetLayoutView="85" workbookViewId="0">
      <pane xSplit="6" ySplit="5" topLeftCell="G16" activePane="bottomRight" state="frozen"/>
      <selection activeCell="A2" sqref="A2"/>
      <selection pane="topRight" activeCell="G2" sqref="G2"/>
      <selection pane="bottomLeft" activeCell="A7" sqref="A7"/>
      <selection pane="bottomRight" activeCell="D43" sqref="D43"/>
    </sheetView>
  </sheetViews>
  <sheetFormatPr defaultRowHeight="12.75" x14ac:dyDescent="0.25"/>
  <cols>
    <col min="1" max="1" width="4.85546875" style="115" customWidth="1"/>
    <col min="2" max="2" width="40.85546875" style="116" customWidth="1"/>
    <col min="3" max="3" width="5.42578125" style="117" customWidth="1"/>
    <col min="4" max="4" width="41.7109375" style="118" customWidth="1"/>
    <col min="5" max="5" width="21.5703125" style="115" customWidth="1"/>
    <col min="6" max="6" width="31.140625" style="116" customWidth="1"/>
    <col min="7" max="26" width="6" style="18" customWidth="1"/>
    <col min="27" max="27" width="13.7109375" style="18" customWidth="1"/>
    <col min="28" max="257" width="9.140625" style="18"/>
    <col min="258" max="258" width="30" style="18" customWidth="1"/>
    <col min="259" max="259" width="9.28515625" style="18" customWidth="1"/>
    <col min="260" max="260" width="24.85546875" style="18" customWidth="1"/>
    <col min="261" max="261" width="21.5703125" style="18" customWidth="1"/>
    <col min="262" max="262" width="31.140625" style="18" customWidth="1"/>
    <col min="263" max="271" width="5.5703125" style="18" bestFit="1" customWidth="1"/>
    <col min="272" max="281" width="4.42578125" style="18" bestFit="1" customWidth="1"/>
    <col min="282" max="282" width="6.7109375" style="18" bestFit="1" customWidth="1"/>
    <col min="283" max="283" width="13.7109375" style="18" customWidth="1"/>
    <col min="284" max="513" width="9.140625" style="18"/>
    <col min="514" max="514" width="30" style="18" customWidth="1"/>
    <col min="515" max="515" width="9.28515625" style="18" customWidth="1"/>
    <col min="516" max="516" width="24.85546875" style="18" customWidth="1"/>
    <col min="517" max="517" width="21.5703125" style="18" customWidth="1"/>
    <col min="518" max="518" width="31.140625" style="18" customWidth="1"/>
    <col min="519" max="527" width="5.5703125" style="18" bestFit="1" customWidth="1"/>
    <col min="528" max="537" width="4.42578125" style="18" bestFit="1" customWidth="1"/>
    <col min="538" max="538" width="6.7109375" style="18" bestFit="1" customWidth="1"/>
    <col min="539" max="539" width="13.7109375" style="18" customWidth="1"/>
    <col min="540" max="769" width="9.140625" style="18"/>
    <col min="770" max="770" width="30" style="18" customWidth="1"/>
    <col min="771" max="771" width="9.28515625" style="18" customWidth="1"/>
    <col min="772" max="772" width="24.85546875" style="18" customWidth="1"/>
    <col min="773" max="773" width="21.5703125" style="18" customWidth="1"/>
    <col min="774" max="774" width="31.140625" style="18" customWidth="1"/>
    <col min="775" max="783" width="5.5703125" style="18" bestFit="1" customWidth="1"/>
    <col min="784" max="793" width="4.42578125" style="18" bestFit="1" customWidth="1"/>
    <col min="794" max="794" width="6.7109375" style="18" bestFit="1" customWidth="1"/>
    <col min="795" max="795" width="13.7109375" style="18" customWidth="1"/>
    <col min="796" max="1025" width="9.140625" style="18"/>
    <col min="1026" max="1026" width="30" style="18" customWidth="1"/>
    <col min="1027" max="1027" width="9.28515625" style="18" customWidth="1"/>
    <col min="1028" max="1028" width="24.85546875" style="18" customWidth="1"/>
    <col min="1029" max="1029" width="21.5703125" style="18" customWidth="1"/>
    <col min="1030" max="1030" width="31.140625" style="18" customWidth="1"/>
    <col min="1031" max="1039" width="5.5703125" style="18" bestFit="1" customWidth="1"/>
    <col min="1040" max="1049" width="4.42578125" style="18" bestFit="1" customWidth="1"/>
    <col min="1050" max="1050" width="6.7109375" style="18" bestFit="1" customWidth="1"/>
    <col min="1051" max="1051" width="13.7109375" style="18" customWidth="1"/>
    <col min="1052" max="1281" width="9.140625" style="18"/>
    <col min="1282" max="1282" width="30" style="18" customWidth="1"/>
    <col min="1283" max="1283" width="9.28515625" style="18" customWidth="1"/>
    <col min="1284" max="1284" width="24.85546875" style="18" customWidth="1"/>
    <col min="1285" max="1285" width="21.5703125" style="18" customWidth="1"/>
    <col min="1286" max="1286" width="31.140625" style="18" customWidth="1"/>
    <col min="1287" max="1295" width="5.5703125" style="18" bestFit="1" customWidth="1"/>
    <col min="1296" max="1305" width="4.42578125" style="18" bestFit="1" customWidth="1"/>
    <col min="1306" max="1306" width="6.7109375" style="18" bestFit="1" customWidth="1"/>
    <col min="1307" max="1307" width="13.7109375" style="18" customWidth="1"/>
    <col min="1308" max="1537" width="9.140625" style="18"/>
    <col min="1538" max="1538" width="30" style="18" customWidth="1"/>
    <col min="1539" max="1539" width="9.28515625" style="18" customWidth="1"/>
    <col min="1540" max="1540" width="24.85546875" style="18" customWidth="1"/>
    <col min="1541" max="1541" width="21.5703125" style="18" customWidth="1"/>
    <col min="1542" max="1542" width="31.140625" style="18" customWidth="1"/>
    <col min="1543" max="1551" width="5.5703125" style="18" bestFit="1" customWidth="1"/>
    <col min="1552" max="1561" width="4.42578125" style="18" bestFit="1" customWidth="1"/>
    <col min="1562" max="1562" width="6.7109375" style="18" bestFit="1" customWidth="1"/>
    <col min="1563" max="1563" width="13.7109375" style="18" customWidth="1"/>
    <col min="1564" max="1793" width="9.140625" style="18"/>
    <col min="1794" max="1794" width="30" style="18" customWidth="1"/>
    <col min="1795" max="1795" width="9.28515625" style="18" customWidth="1"/>
    <col min="1796" max="1796" width="24.85546875" style="18" customWidth="1"/>
    <col min="1797" max="1797" width="21.5703125" style="18" customWidth="1"/>
    <col min="1798" max="1798" width="31.140625" style="18" customWidth="1"/>
    <col min="1799" max="1807" width="5.5703125" style="18" bestFit="1" customWidth="1"/>
    <col min="1808" max="1817" width="4.42578125" style="18" bestFit="1" customWidth="1"/>
    <col min="1818" max="1818" width="6.7109375" style="18" bestFit="1" customWidth="1"/>
    <col min="1819" max="1819" width="13.7109375" style="18" customWidth="1"/>
    <col min="1820" max="2049" width="9.140625" style="18"/>
    <col min="2050" max="2050" width="30" style="18" customWidth="1"/>
    <col min="2051" max="2051" width="9.28515625" style="18" customWidth="1"/>
    <col min="2052" max="2052" width="24.85546875" style="18" customWidth="1"/>
    <col min="2053" max="2053" width="21.5703125" style="18" customWidth="1"/>
    <col min="2054" max="2054" width="31.140625" style="18" customWidth="1"/>
    <col min="2055" max="2063" width="5.5703125" style="18" bestFit="1" customWidth="1"/>
    <col min="2064" max="2073" width="4.42578125" style="18" bestFit="1" customWidth="1"/>
    <col min="2074" max="2074" width="6.7109375" style="18" bestFit="1" customWidth="1"/>
    <col min="2075" max="2075" width="13.7109375" style="18" customWidth="1"/>
    <col min="2076" max="2305" width="9.140625" style="18"/>
    <col min="2306" max="2306" width="30" style="18" customWidth="1"/>
    <col min="2307" max="2307" width="9.28515625" style="18" customWidth="1"/>
    <col min="2308" max="2308" width="24.85546875" style="18" customWidth="1"/>
    <col min="2309" max="2309" width="21.5703125" style="18" customWidth="1"/>
    <col min="2310" max="2310" width="31.140625" style="18" customWidth="1"/>
    <col min="2311" max="2319" width="5.5703125" style="18" bestFit="1" customWidth="1"/>
    <col min="2320" max="2329" width="4.42578125" style="18" bestFit="1" customWidth="1"/>
    <col min="2330" max="2330" width="6.7109375" style="18" bestFit="1" customWidth="1"/>
    <col min="2331" max="2331" width="13.7109375" style="18" customWidth="1"/>
    <col min="2332" max="2561" width="9.140625" style="18"/>
    <col min="2562" max="2562" width="30" style="18" customWidth="1"/>
    <col min="2563" max="2563" width="9.28515625" style="18" customWidth="1"/>
    <col min="2564" max="2564" width="24.85546875" style="18" customWidth="1"/>
    <col min="2565" max="2565" width="21.5703125" style="18" customWidth="1"/>
    <col min="2566" max="2566" width="31.140625" style="18" customWidth="1"/>
    <col min="2567" max="2575" width="5.5703125" style="18" bestFit="1" customWidth="1"/>
    <col min="2576" max="2585" width="4.42578125" style="18" bestFit="1" customWidth="1"/>
    <col min="2586" max="2586" width="6.7109375" style="18" bestFit="1" customWidth="1"/>
    <col min="2587" max="2587" width="13.7109375" style="18" customWidth="1"/>
    <col min="2588" max="2817" width="9.140625" style="18"/>
    <col min="2818" max="2818" width="30" style="18" customWidth="1"/>
    <col min="2819" max="2819" width="9.28515625" style="18" customWidth="1"/>
    <col min="2820" max="2820" width="24.85546875" style="18" customWidth="1"/>
    <col min="2821" max="2821" width="21.5703125" style="18" customWidth="1"/>
    <col min="2822" max="2822" width="31.140625" style="18" customWidth="1"/>
    <col min="2823" max="2831" width="5.5703125" style="18" bestFit="1" customWidth="1"/>
    <col min="2832" max="2841" width="4.42578125" style="18" bestFit="1" customWidth="1"/>
    <col min="2842" max="2842" width="6.7109375" style="18" bestFit="1" customWidth="1"/>
    <col min="2843" max="2843" width="13.7109375" style="18" customWidth="1"/>
    <col min="2844" max="3073" width="9.140625" style="18"/>
    <col min="3074" max="3074" width="30" style="18" customWidth="1"/>
    <col min="3075" max="3075" width="9.28515625" style="18" customWidth="1"/>
    <col min="3076" max="3076" width="24.85546875" style="18" customWidth="1"/>
    <col min="3077" max="3077" width="21.5703125" style="18" customWidth="1"/>
    <col min="3078" max="3078" width="31.140625" style="18" customWidth="1"/>
    <col min="3079" max="3087" width="5.5703125" style="18" bestFit="1" customWidth="1"/>
    <col min="3088" max="3097" width="4.42578125" style="18" bestFit="1" customWidth="1"/>
    <col min="3098" max="3098" width="6.7109375" style="18" bestFit="1" customWidth="1"/>
    <col min="3099" max="3099" width="13.7109375" style="18" customWidth="1"/>
    <col min="3100" max="3329" width="9.140625" style="18"/>
    <col min="3330" max="3330" width="30" style="18" customWidth="1"/>
    <col min="3331" max="3331" width="9.28515625" style="18" customWidth="1"/>
    <col min="3332" max="3332" width="24.85546875" style="18" customWidth="1"/>
    <col min="3333" max="3333" width="21.5703125" style="18" customWidth="1"/>
    <col min="3334" max="3334" width="31.140625" style="18" customWidth="1"/>
    <col min="3335" max="3343" width="5.5703125" style="18" bestFit="1" customWidth="1"/>
    <col min="3344" max="3353" width="4.42578125" style="18" bestFit="1" customWidth="1"/>
    <col min="3354" max="3354" width="6.7109375" style="18" bestFit="1" customWidth="1"/>
    <col min="3355" max="3355" width="13.7109375" style="18" customWidth="1"/>
    <col min="3356" max="3585" width="9.140625" style="18"/>
    <col min="3586" max="3586" width="30" style="18" customWidth="1"/>
    <col min="3587" max="3587" width="9.28515625" style="18" customWidth="1"/>
    <col min="3588" max="3588" width="24.85546875" style="18" customWidth="1"/>
    <col min="3589" max="3589" width="21.5703125" style="18" customWidth="1"/>
    <col min="3590" max="3590" width="31.140625" style="18" customWidth="1"/>
    <col min="3591" max="3599" width="5.5703125" style="18" bestFit="1" customWidth="1"/>
    <col min="3600" max="3609" width="4.42578125" style="18" bestFit="1" customWidth="1"/>
    <col min="3610" max="3610" width="6.7109375" style="18" bestFit="1" customWidth="1"/>
    <col min="3611" max="3611" width="13.7109375" style="18" customWidth="1"/>
    <col min="3612" max="3841" width="9.140625" style="18"/>
    <col min="3842" max="3842" width="30" style="18" customWidth="1"/>
    <col min="3843" max="3843" width="9.28515625" style="18" customWidth="1"/>
    <col min="3844" max="3844" width="24.85546875" style="18" customWidth="1"/>
    <col min="3845" max="3845" width="21.5703125" style="18" customWidth="1"/>
    <col min="3846" max="3846" width="31.140625" style="18" customWidth="1"/>
    <col min="3847" max="3855" width="5.5703125" style="18" bestFit="1" customWidth="1"/>
    <col min="3856" max="3865" width="4.42578125" style="18" bestFit="1" customWidth="1"/>
    <col min="3866" max="3866" width="6.7109375" style="18" bestFit="1" customWidth="1"/>
    <col min="3867" max="3867" width="13.7109375" style="18" customWidth="1"/>
    <col min="3868" max="4097" width="9.140625" style="18"/>
    <col min="4098" max="4098" width="30" style="18" customWidth="1"/>
    <col min="4099" max="4099" width="9.28515625" style="18" customWidth="1"/>
    <col min="4100" max="4100" width="24.85546875" style="18" customWidth="1"/>
    <col min="4101" max="4101" width="21.5703125" style="18" customWidth="1"/>
    <col min="4102" max="4102" width="31.140625" style="18" customWidth="1"/>
    <col min="4103" max="4111" width="5.5703125" style="18" bestFit="1" customWidth="1"/>
    <col min="4112" max="4121" width="4.42578125" style="18" bestFit="1" customWidth="1"/>
    <col min="4122" max="4122" width="6.7109375" style="18" bestFit="1" customWidth="1"/>
    <col min="4123" max="4123" width="13.7109375" style="18" customWidth="1"/>
    <col min="4124" max="4353" width="9.140625" style="18"/>
    <col min="4354" max="4354" width="30" style="18" customWidth="1"/>
    <col min="4355" max="4355" width="9.28515625" style="18" customWidth="1"/>
    <col min="4356" max="4356" width="24.85546875" style="18" customWidth="1"/>
    <col min="4357" max="4357" width="21.5703125" style="18" customWidth="1"/>
    <col min="4358" max="4358" width="31.140625" style="18" customWidth="1"/>
    <col min="4359" max="4367" width="5.5703125" style="18" bestFit="1" customWidth="1"/>
    <col min="4368" max="4377" width="4.42578125" style="18" bestFit="1" customWidth="1"/>
    <col min="4378" max="4378" width="6.7109375" style="18" bestFit="1" customWidth="1"/>
    <col min="4379" max="4379" width="13.7109375" style="18" customWidth="1"/>
    <col min="4380" max="4609" width="9.140625" style="18"/>
    <col min="4610" max="4610" width="30" style="18" customWidth="1"/>
    <col min="4611" max="4611" width="9.28515625" style="18" customWidth="1"/>
    <col min="4612" max="4612" width="24.85546875" style="18" customWidth="1"/>
    <col min="4613" max="4613" width="21.5703125" style="18" customWidth="1"/>
    <col min="4614" max="4614" width="31.140625" style="18" customWidth="1"/>
    <col min="4615" max="4623" width="5.5703125" style="18" bestFit="1" customWidth="1"/>
    <col min="4624" max="4633" width="4.42578125" style="18" bestFit="1" customWidth="1"/>
    <col min="4634" max="4634" width="6.7109375" style="18" bestFit="1" customWidth="1"/>
    <col min="4635" max="4635" width="13.7109375" style="18" customWidth="1"/>
    <col min="4636" max="4865" width="9.140625" style="18"/>
    <col min="4866" max="4866" width="30" style="18" customWidth="1"/>
    <col min="4867" max="4867" width="9.28515625" style="18" customWidth="1"/>
    <col min="4868" max="4868" width="24.85546875" style="18" customWidth="1"/>
    <col min="4869" max="4869" width="21.5703125" style="18" customWidth="1"/>
    <col min="4870" max="4870" width="31.140625" style="18" customWidth="1"/>
    <col min="4871" max="4879" width="5.5703125" style="18" bestFit="1" customWidth="1"/>
    <col min="4880" max="4889" width="4.42578125" style="18" bestFit="1" customWidth="1"/>
    <col min="4890" max="4890" width="6.7109375" style="18" bestFit="1" customWidth="1"/>
    <col min="4891" max="4891" width="13.7109375" style="18" customWidth="1"/>
    <col min="4892" max="5121" width="9.140625" style="18"/>
    <col min="5122" max="5122" width="30" style="18" customWidth="1"/>
    <col min="5123" max="5123" width="9.28515625" style="18" customWidth="1"/>
    <col min="5124" max="5124" width="24.85546875" style="18" customWidth="1"/>
    <col min="5125" max="5125" width="21.5703125" style="18" customWidth="1"/>
    <col min="5126" max="5126" width="31.140625" style="18" customWidth="1"/>
    <col min="5127" max="5135" width="5.5703125" style="18" bestFit="1" customWidth="1"/>
    <col min="5136" max="5145" width="4.42578125" style="18" bestFit="1" customWidth="1"/>
    <col min="5146" max="5146" width="6.7109375" style="18" bestFit="1" customWidth="1"/>
    <col min="5147" max="5147" width="13.7109375" style="18" customWidth="1"/>
    <col min="5148" max="5377" width="9.140625" style="18"/>
    <col min="5378" max="5378" width="30" style="18" customWidth="1"/>
    <col min="5379" max="5379" width="9.28515625" style="18" customWidth="1"/>
    <col min="5380" max="5380" width="24.85546875" style="18" customWidth="1"/>
    <col min="5381" max="5381" width="21.5703125" style="18" customWidth="1"/>
    <col min="5382" max="5382" width="31.140625" style="18" customWidth="1"/>
    <col min="5383" max="5391" width="5.5703125" style="18" bestFit="1" customWidth="1"/>
    <col min="5392" max="5401" width="4.42578125" style="18" bestFit="1" customWidth="1"/>
    <col min="5402" max="5402" width="6.7109375" style="18" bestFit="1" customWidth="1"/>
    <col min="5403" max="5403" width="13.7109375" style="18" customWidth="1"/>
    <col min="5404" max="5633" width="9.140625" style="18"/>
    <col min="5634" max="5634" width="30" style="18" customWidth="1"/>
    <col min="5635" max="5635" width="9.28515625" style="18" customWidth="1"/>
    <col min="5636" max="5636" width="24.85546875" style="18" customWidth="1"/>
    <col min="5637" max="5637" width="21.5703125" style="18" customWidth="1"/>
    <col min="5638" max="5638" width="31.140625" style="18" customWidth="1"/>
    <col min="5639" max="5647" width="5.5703125" style="18" bestFit="1" customWidth="1"/>
    <col min="5648" max="5657" width="4.42578125" style="18" bestFit="1" customWidth="1"/>
    <col min="5658" max="5658" width="6.7109375" style="18" bestFit="1" customWidth="1"/>
    <col min="5659" max="5659" width="13.7109375" style="18" customWidth="1"/>
    <col min="5660" max="5889" width="9.140625" style="18"/>
    <col min="5890" max="5890" width="30" style="18" customWidth="1"/>
    <col min="5891" max="5891" width="9.28515625" style="18" customWidth="1"/>
    <col min="5892" max="5892" width="24.85546875" style="18" customWidth="1"/>
    <col min="5893" max="5893" width="21.5703125" style="18" customWidth="1"/>
    <col min="5894" max="5894" width="31.140625" style="18" customWidth="1"/>
    <col min="5895" max="5903" width="5.5703125" style="18" bestFit="1" customWidth="1"/>
    <col min="5904" max="5913" width="4.42578125" style="18" bestFit="1" customWidth="1"/>
    <col min="5914" max="5914" width="6.7109375" style="18" bestFit="1" customWidth="1"/>
    <col min="5915" max="5915" width="13.7109375" style="18" customWidth="1"/>
    <col min="5916" max="6145" width="9.140625" style="18"/>
    <col min="6146" max="6146" width="30" style="18" customWidth="1"/>
    <col min="6147" max="6147" width="9.28515625" style="18" customWidth="1"/>
    <col min="6148" max="6148" width="24.85546875" style="18" customWidth="1"/>
    <col min="6149" max="6149" width="21.5703125" style="18" customWidth="1"/>
    <col min="6150" max="6150" width="31.140625" style="18" customWidth="1"/>
    <col min="6151" max="6159" width="5.5703125" style="18" bestFit="1" customWidth="1"/>
    <col min="6160" max="6169" width="4.42578125" style="18" bestFit="1" customWidth="1"/>
    <col min="6170" max="6170" width="6.7109375" style="18" bestFit="1" customWidth="1"/>
    <col min="6171" max="6171" width="13.7109375" style="18" customWidth="1"/>
    <col min="6172" max="6401" width="9.140625" style="18"/>
    <col min="6402" max="6402" width="30" style="18" customWidth="1"/>
    <col min="6403" max="6403" width="9.28515625" style="18" customWidth="1"/>
    <col min="6404" max="6404" width="24.85546875" style="18" customWidth="1"/>
    <col min="6405" max="6405" width="21.5703125" style="18" customWidth="1"/>
    <col min="6406" max="6406" width="31.140625" style="18" customWidth="1"/>
    <col min="6407" max="6415" width="5.5703125" style="18" bestFit="1" customWidth="1"/>
    <col min="6416" max="6425" width="4.42578125" style="18" bestFit="1" customWidth="1"/>
    <col min="6426" max="6426" width="6.7109375" style="18" bestFit="1" customWidth="1"/>
    <col min="6427" max="6427" width="13.7109375" style="18" customWidth="1"/>
    <col min="6428" max="6657" width="9.140625" style="18"/>
    <col min="6658" max="6658" width="30" style="18" customWidth="1"/>
    <col min="6659" max="6659" width="9.28515625" style="18" customWidth="1"/>
    <col min="6660" max="6660" width="24.85546875" style="18" customWidth="1"/>
    <col min="6661" max="6661" width="21.5703125" style="18" customWidth="1"/>
    <col min="6662" max="6662" width="31.140625" style="18" customWidth="1"/>
    <col min="6663" max="6671" width="5.5703125" style="18" bestFit="1" customWidth="1"/>
    <col min="6672" max="6681" width="4.42578125" style="18" bestFit="1" customWidth="1"/>
    <col min="6682" max="6682" width="6.7109375" style="18" bestFit="1" customWidth="1"/>
    <col min="6683" max="6683" width="13.7109375" style="18" customWidth="1"/>
    <col min="6684" max="6913" width="9.140625" style="18"/>
    <col min="6914" max="6914" width="30" style="18" customWidth="1"/>
    <col min="6915" max="6915" width="9.28515625" style="18" customWidth="1"/>
    <col min="6916" max="6916" width="24.85546875" style="18" customWidth="1"/>
    <col min="6917" max="6917" width="21.5703125" style="18" customWidth="1"/>
    <col min="6918" max="6918" width="31.140625" style="18" customWidth="1"/>
    <col min="6919" max="6927" width="5.5703125" style="18" bestFit="1" customWidth="1"/>
    <col min="6928" max="6937" width="4.42578125" style="18" bestFit="1" customWidth="1"/>
    <col min="6938" max="6938" width="6.7109375" style="18" bestFit="1" customWidth="1"/>
    <col min="6939" max="6939" width="13.7109375" style="18" customWidth="1"/>
    <col min="6940" max="7169" width="9.140625" style="18"/>
    <col min="7170" max="7170" width="30" style="18" customWidth="1"/>
    <col min="7171" max="7171" width="9.28515625" style="18" customWidth="1"/>
    <col min="7172" max="7172" width="24.85546875" style="18" customWidth="1"/>
    <col min="7173" max="7173" width="21.5703125" style="18" customWidth="1"/>
    <col min="7174" max="7174" width="31.140625" style="18" customWidth="1"/>
    <col min="7175" max="7183" width="5.5703125" style="18" bestFit="1" customWidth="1"/>
    <col min="7184" max="7193" width="4.42578125" style="18" bestFit="1" customWidth="1"/>
    <col min="7194" max="7194" width="6.7109375" style="18" bestFit="1" customWidth="1"/>
    <col min="7195" max="7195" width="13.7109375" style="18" customWidth="1"/>
    <col min="7196" max="7425" width="9.140625" style="18"/>
    <col min="7426" max="7426" width="30" style="18" customWidth="1"/>
    <col min="7427" max="7427" width="9.28515625" style="18" customWidth="1"/>
    <col min="7428" max="7428" width="24.85546875" style="18" customWidth="1"/>
    <col min="7429" max="7429" width="21.5703125" style="18" customWidth="1"/>
    <col min="7430" max="7430" width="31.140625" style="18" customWidth="1"/>
    <col min="7431" max="7439" width="5.5703125" style="18" bestFit="1" customWidth="1"/>
    <col min="7440" max="7449" width="4.42578125" style="18" bestFit="1" customWidth="1"/>
    <col min="7450" max="7450" width="6.7109375" style="18" bestFit="1" customWidth="1"/>
    <col min="7451" max="7451" width="13.7109375" style="18" customWidth="1"/>
    <col min="7452" max="7681" width="9.140625" style="18"/>
    <col min="7682" max="7682" width="30" style="18" customWidth="1"/>
    <col min="7683" max="7683" width="9.28515625" style="18" customWidth="1"/>
    <col min="7684" max="7684" width="24.85546875" style="18" customWidth="1"/>
    <col min="7685" max="7685" width="21.5703125" style="18" customWidth="1"/>
    <col min="7686" max="7686" width="31.140625" style="18" customWidth="1"/>
    <col min="7687" max="7695" width="5.5703125" style="18" bestFit="1" customWidth="1"/>
    <col min="7696" max="7705" width="4.42578125" style="18" bestFit="1" customWidth="1"/>
    <col min="7706" max="7706" width="6.7109375" style="18" bestFit="1" customWidth="1"/>
    <col min="7707" max="7707" width="13.7109375" style="18" customWidth="1"/>
    <col min="7708" max="7937" width="9.140625" style="18"/>
    <col min="7938" max="7938" width="30" style="18" customWidth="1"/>
    <col min="7939" max="7939" width="9.28515625" style="18" customWidth="1"/>
    <col min="7940" max="7940" width="24.85546875" style="18" customWidth="1"/>
    <col min="7941" max="7941" width="21.5703125" style="18" customWidth="1"/>
    <col min="7942" max="7942" width="31.140625" style="18" customWidth="1"/>
    <col min="7943" max="7951" width="5.5703125" style="18" bestFit="1" customWidth="1"/>
    <col min="7952" max="7961" width="4.42578125" style="18" bestFit="1" customWidth="1"/>
    <col min="7962" max="7962" width="6.7109375" style="18" bestFit="1" customWidth="1"/>
    <col min="7963" max="7963" width="13.7109375" style="18" customWidth="1"/>
    <col min="7964" max="8193" width="9.140625" style="18"/>
    <col min="8194" max="8194" width="30" style="18" customWidth="1"/>
    <col min="8195" max="8195" width="9.28515625" style="18" customWidth="1"/>
    <col min="8196" max="8196" width="24.85546875" style="18" customWidth="1"/>
    <col min="8197" max="8197" width="21.5703125" style="18" customWidth="1"/>
    <col min="8198" max="8198" width="31.140625" style="18" customWidth="1"/>
    <col min="8199" max="8207" width="5.5703125" style="18" bestFit="1" customWidth="1"/>
    <col min="8208" max="8217" width="4.42578125" style="18" bestFit="1" customWidth="1"/>
    <col min="8218" max="8218" width="6.7109375" style="18" bestFit="1" customWidth="1"/>
    <col min="8219" max="8219" width="13.7109375" style="18" customWidth="1"/>
    <col min="8220" max="8449" width="9.140625" style="18"/>
    <col min="8450" max="8450" width="30" style="18" customWidth="1"/>
    <col min="8451" max="8451" width="9.28515625" style="18" customWidth="1"/>
    <col min="8452" max="8452" width="24.85546875" style="18" customWidth="1"/>
    <col min="8453" max="8453" width="21.5703125" style="18" customWidth="1"/>
    <col min="8454" max="8454" width="31.140625" style="18" customWidth="1"/>
    <col min="8455" max="8463" width="5.5703125" style="18" bestFit="1" customWidth="1"/>
    <col min="8464" max="8473" width="4.42578125" style="18" bestFit="1" customWidth="1"/>
    <col min="8474" max="8474" width="6.7109375" style="18" bestFit="1" customWidth="1"/>
    <col min="8475" max="8475" width="13.7109375" style="18" customWidth="1"/>
    <col min="8476" max="8705" width="9.140625" style="18"/>
    <col min="8706" max="8706" width="30" style="18" customWidth="1"/>
    <col min="8707" max="8707" width="9.28515625" style="18" customWidth="1"/>
    <col min="8708" max="8708" width="24.85546875" style="18" customWidth="1"/>
    <col min="8709" max="8709" width="21.5703125" style="18" customWidth="1"/>
    <col min="8710" max="8710" width="31.140625" style="18" customWidth="1"/>
    <col min="8711" max="8719" width="5.5703125" style="18" bestFit="1" customWidth="1"/>
    <col min="8720" max="8729" width="4.42578125" style="18" bestFit="1" customWidth="1"/>
    <col min="8730" max="8730" width="6.7109375" style="18" bestFit="1" customWidth="1"/>
    <col min="8731" max="8731" width="13.7109375" style="18" customWidth="1"/>
    <col min="8732" max="8961" width="9.140625" style="18"/>
    <col min="8962" max="8962" width="30" style="18" customWidth="1"/>
    <col min="8963" max="8963" width="9.28515625" style="18" customWidth="1"/>
    <col min="8964" max="8964" width="24.85546875" style="18" customWidth="1"/>
    <col min="8965" max="8965" width="21.5703125" style="18" customWidth="1"/>
    <col min="8966" max="8966" width="31.140625" style="18" customWidth="1"/>
    <col min="8967" max="8975" width="5.5703125" style="18" bestFit="1" customWidth="1"/>
    <col min="8976" max="8985" width="4.42578125" style="18" bestFit="1" customWidth="1"/>
    <col min="8986" max="8986" width="6.7109375" style="18" bestFit="1" customWidth="1"/>
    <col min="8987" max="8987" width="13.7109375" style="18" customWidth="1"/>
    <col min="8988" max="9217" width="9.140625" style="18"/>
    <col min="9218" max="9218" width="30" style="18" customWidth="1"/>
    <col min="9219" max="9219" width="9.28515625" style="18" customWidth="1"/>
    <col min="9220" max="9220" width="24.85546875" style="18" customWidth="1"/>
    <col min="9221" max="9221" width="21.5703125" style="18" customWidth="1"/>
    <col min="9222" max="9222" width="31.140625" style="18" customWidth="1"/>
    <col min="9223" max="9231" width="5.5703125" style="18" bestFit="1" customWidth="1"/>
    <col min="9232" max="9241" width="4.42578125" style="18" bestFit="1" customWidth="1"/>
    <col min="9242" max="9242" width="6.7109375" style="18" bestFit="1" customWidth="1"/>
    <col min="9243" max="9243" width="13.7109375" style="18" customWidth="1"/>
    <col min="9244" max="9473" width="9.140625" style="18"/>
    <col min="9474" max="9474" width="30" style="18" customWidth="1"/>
    <col min="9475" max="9475" width="9.28515625" style="18" customWidth="1"/>
    <col min="9476" max="9476" width="24.85546875" style="18" customWidth="1"/>
    <col min="9477" max="9477" width="21.5703125" style="18" customWidth="1"/>
    <col min="9478" max="9478" width="31.140625" style="18" customWidth="1"/>
    <col min="9479" max="9487" width="5.5703125" style="18" bestFit="1" customWidth="1"/>
    <col min="9488" max="9497" width="4.42578125" style="18" bestFit="1" customWidth="1"/>
    <col min="9498" max="9498" width="6.7109375" style="18" bestFit="1" customWidth="1"/>
    <col min="9499" max="9499" width="13.7109375" style="18" customWidth="1"/>
    <col min="9500" max="9729" width="9.140625" style="18"/>
    <col min="9730" max="9730" width="30" style="18" customWidth="1"/>
    <col min="9731" max="9731" width="9.28515625" style="18" customWidth="1"/>
    <col min="9732" max="9732" width="24.85546875" style="18" customWidth="1"/>
    <col min="9733" max="9733" width="21.5703125" style="18" customWidth="1"/>
    <col min="9734" max="9734" width="31.140625" style="18" customWidth="1"/>
    <col min="9735" max="9743" width="5.5703125" style="18" bestFit="1" customWidth="1"/>
    <col min="9744" max="9753" width="4.42578125" style="18" bestFit="1" customWidth="1"/>
    <col min="9754" max="9754" width="6.7109375" style="18" bestFit="1" customWidth="1"/>
    <col min="9755" max="9755" width="13.7109375" style="18" customWidth="1"/>
    <col min="9756" max="9985" width="9.140625" style="18"/>
    <col min="9986" max="9986" width="30" style="18" customWidth="1"/>
    <col min="9987" max="9987" width="9.28515625" style="18" customWidth="1"/>
    <col min="9988" max="9988" width="24.85546875" style="18" customWidth="1"/>
    <col min="9989" max="9989" width="21.5703125" style="18" customWidth="1"/>
    <col min="9990" max="9990" width="31.140625" style="18" customWidth="1"/>
    <col min="9991" max="9999" width="5.5703125" style="18" bestFit="1" customWidth="1"/>
    <col min="10000" max="10009" width="4.42578125" style="18" bestFit="1" customWidth="1"/>
    <col min="10010" max="10010" width="6.7109375" style="18" bestFit="1" customWidth="1"/>
    <col min="10011" max="10011" width="13.7109375" style="18" customWidth="1"/>
    <col min="10012" max="10241" width="9.140625" style="18"/>
    <col min="10242" max="10242" width="30" style="18" customWidth="1"/>
    <col min="10243" max="10243" width="9.28515625" style="18" customWidth="1"/>
    <col min="10244" max="10244" width="24.85546875" style="18" customWidth="1"/>
    <col min="10245" max="10245" width="21.5703125" style="18" customWidth="1"/>
    <col min="10246" max="10246" width="31.140625" style="18" customWidth="1"/>
    <col min="10247" max="10255" width="5.5703125" style="18" bestFit="1" customWidth="1"/>
    <col min="10256" max="10265" width="4.42578125" style="18" bestFit="1" customWidth="1"/>
    <col min="10266" max="10266" width="6.7109375" style="18" bestFit="1" customWidth="1"/>
    <col min="10267" max="10267" width="13.7109375" style="18" customWidth="1"/>
    <col min="10268" max="10497" width="9.140625" style="18"/>
    <col min="10498" max="10498" width="30" style="18" customWidth="1"/>
    <col min="10499" max="10499" width="9.28515625" style="18" customWidth="1"/>
    <col min="10500" max="10500" width="24.85546875" style="18" customWidth="1"/>
    <col min="10501" max="10501" width="21.5703125" style="18" customWidth="1"/>
    <col min="10502" max="10502" width="31.140625" style="18" customWidth="1"/>
    <col min="10503" max="10511" width="5.5703125" style="18" bestFit="1" customWidth="1"/>
    <col min="10512" max="10521" width="4.42578125" style="18" bestFit="1" customWidth="1"/>
    <col min="10522" max="10522" width="6.7109375" style="18" bestFit="1" customWidth="1"/>
    <col min="10523" max="10523" width="13.7109375" style="18" customWidth="1"/>
    <col min="10524" max="10753" width="9.140625" style="18"/>
    <col min="10754" max="10754" width="30" style="18" customWidth="1"/>
    <col min="10755" max="10755" width="9.28515625" style="18" customWidth="1"/>
    <col min="10756" max="10756" width="24.85546875" style="18" customWidth="1"/>
    <col min="10757" max="10757" width="21.5703125" style="18" customWidth="1"/>
    <col min="10758" max="10758" width="31.140625" style="18" customWidth="1"/>
    <col min="10759" max="10767" width="5.5703125" style="18" bestFit="1" customWidth="1"/>
    <col min="10768" max="10777" width="4.42578125" style="18" bestFit="1" customWidth="1"/>
    <col min="10778" max="10778" width="6.7109375" style="18" bestFit="1" customWidth="1"/>
    <col min="10779" max="10779" width="13.7109375" style="18" customWidth="1"/>
    <col min="10780" max="11009" width="9.140625" style="18"/>
    <col min="11010" max="11010" width="30" style="18" customWidth="1"/>
    <col min="11011" max="11011" width="9.28515625" style="18" customWidth="1"/>
    <col min="11012" max="11012" width="24.85546875" style="18" customWidth="1"/>
    <col min="11013" max="11013" width="21.5703125" style="18" customWidth="1"/>
    <col min="11014" max="11014" width="31.140625" style="18" customWidth="1"/>
    <col min="11015" max="11023" width="5.5703125" style="18" bestFit="1" customWidth="1"/>
    <col min="11024" max="11033" width="4.42578125" style="18" bestFit="1" customWidth="1"/>
    <col min="11034" max="11034" width="6.7109375" style="18" bestFit="1" customWidth="1"/>
    <col min="11035" max="11035" width="13.7109375" style="18" customWidth="1"/>
    <col min="11036" max="11265" width="9.140625" style="18"/>
    <col min="11266" max="11266" width="30" style="18" customWidth="1"/>
    <col min="11267" max="11267" width="9.28515625" style="18" customWidth="1"/>
    <col min="11268" max="11268" width="24.85546875" style="18" customWidth="1"/>
    <col min="11269" max="11269" width="21.5703125" style="18" customWidth="1"/>
    <col min="11270" max="11270" width="31.140625" style="18" customWidth="1"/>
    <col min="11271" max="11279" width="5.5703125" style="18" bestFit="1" customWidth="1"/>
    <col min="11280" max="11289" width="4.42578125" style="18" bestFit="1" customWidth="1"/>
    <col min="11290" max="11290" width="6.7109375" style="18" bestFit="1" customWidth="1"/>
    <col min="11291" max="11291" width="13.7109375" style="18" customWidth="1"/>
    <col min="11292" max="11521" width="9.140625" style="18"/>
    <col min="11522" max="11522" width="30" style="18" customWidth="1"/>
    <col min="11523" max="11523" width="9.28515625" style="18" customWidth="1"/>
    <col min="11524" max="11524" width="24.85546875" style="18" customWidth="1"/>
    <col min="11525" max="11525" width="21.5703125" style="18" customWidth="1"/>
    <col min="11526" max="11526" width="31.140625" style="18" customWidth="1"/>
    <col min="11527" max="11535" width="5.5703125" style="18" bestFit="1" customWidth="1"/>
    <col min="11536" max="11545" width="4.42578125" style="18" bestFit="1" customWidth="1"/>
    <col min="11546" max="11546" width="6.7109375" style="18" bestFit="1" customWidth="1"/>
    <col min="11547" max="11547" width="13.7109375" style="18" customWidth="1"/>
    <col min="11548" max="11777" width="9.140625" style="18"/>
    <col min="11778" max="11778" width="30" style="18" customWidth="1"/>
    <col min="11779" max="11779" width="9.28515625" style="18" customWidth="1"/>
    <col min="11780" max="11780" width="24.85546875" style="18" customWidth="1"/>
    <col min="11781" max="11781" width="21.5703125" style="18" customWidth="1"/>
    <col min="11782" max="11782" width="31.140625" style="18" customWidth="1"/>
    <col min="11783" max="11791" width="5.5703125" style="18" bestFit="1" customWidth="1"/>
    <col min="11792" max="11801" width="4.42578125" style="18" bestFit="1" customWidth="1"/>
    <col min="11802" max="11802" width="6.7109375" style="18" bestFit="1" customWidth="1"/>
    <col min="11803" max="11803" width="13.7109375" style="18" customWidth="1"/>
    <col min="11804" max="12033" width="9.140625" style="18"/>
    <col min="12034" max="12034" width="30" style="18" customWidth="1"/>
    <col min="12035" max="12035" width="9.28515625" style="18" customWidth="1"/>
    <col min="12036" max="12036" width="24.85546875" style="18" customWidth="1"/>
    <col min="12037" max="12037" width="21.5703125" style="18" customWidth="1"/>
    <col min="12038" max="12038" width="31.140625" style="18" customWidth="1"/>
    <col min="12039" max="12047" width="5.5703125" style="18" bestFit="1" customWidth="1"/>
    <col min="12048" max="12057" width="4.42578125" style="18" bestFit="1" customWidth="1"/>
    <col min="12058" max="12058" width="6.7109375" style="18" bestFit="1" customWidth="1"/>
    <col min="12059" max="12059" width="13.7109375" style="18" customWidth="1"/>
    <col min="12060" max="12289" width="9.140625" style="18"/>
    <col min="12290" max="12290" width="30" style="18" customWidth="1"/>
    <col min="12291" max="12291" width="9.28515625" style="18" customWidth="1"/>
    <col min="12292" max="12292" width="24.85546875" style="18" customWidth="1"/>
    <col min="12293" max="12293" width="21.5703125" style="18" customWidth="1"/>
    <col min="12294" max="12294" width="31.140625" style="18" customWidth="1"/>
    <col min="12295" max="12303" width="5.5703125" style="18" bestFit="1" customWidth="1"/>
    <col min="12304" max="12313" width="4.42578125" style="18" bestFit="1" customWidth="1"/>
    <col min="12314" max="12314" width="6.7109375" style="18" bestFit="1" customWidth="1"/>
    <col min="12315" max="12315" width="13.7109375" style="18" customWidth="1"/>
    <col min="12316" max="12545" width="9.140625" style="18"/>
    <col min="12546" max="12546" width="30" style="18" customWidth="1"/>
    <col min="12547" max="12547" width="9.28515625" style="18" customWidth="1"/>
    <col min="12548" max="12548" width="24.85546875" style="18" customWidth="1"/>
    <col min="12549" max="12549" width="21.5703125" style="18" customWidth="1"/>
    <col min="12550" max="12550" width="31.140625" style="18" customWidth="1"/>
    <col min="12551" max="12559" width="5.5703125" style="18" bestFit="1" customWidth="1"/>
    <col min="12560" max="12569" width="4.42578125" style="18" bestFit="1" customWidth="1"/>
    <col min="12570" max="12570" width="6.7109375" style="18" bestFit="1" customWidth="1"/>
    <col min="12571" max="12571" width="13.7109375" style="18" customWidth="1"/>
    <col min="12572" max="12801" width="9.140625" style="18"/>
    <col min="12802" max="12802" width="30" style="18" customWidth="1"/>
    <col min="12803" max="12803" width="9.28515625" style="18" customWidth="1"/>
    <col min="12804" max="12804" width="24.85546875" style="18" customWidth="1"/>
    <col min="12805" max="12805" width="21.5703125" style="18" customWidth="1"/>
    <col min="12806" max="12806" width="31.140625" style="18" customWidth="1"/>
    <col min="12807" max="12815" width="5.5703125" style="18" bestFit="1" customWidth="1"/>
    <col min="12816" max="12825" width="4.42578125" style="18" bestFit="1" customWidth="1"/>
    <col min="12826" max="12826" width="6.7109375" style="18" bestFit="1" customWidth="1"/>
    <col min="12827" max="12827" width="13.7109375" style="18" customWidth="1"/>
    <col min="12828" max="13057" width="9.140625" style="18"/>
    <col min="13058" max="13058" width="30" style="18" customWidth="1"/>
    <col min="13059" max="13059" width="9.28515625" style="18" customWidth="1"/>
    <col min="13060" max="13060" width="24.85546875" style="18" customWidth="1"/>
    <col min="13061" max="13061" width="21.5703125" style="18" customWidth="1"/>
    <col min="13062" max="13062" width="31.140625" style="18" customWidth="1"/>
    <col min="13063" max="13071" width="5.5703125" style="18" bestFit="1" customWidth="1"/>
    <col min="13072" max="13081" width="4.42578125" style="18" bestFit="1" customWidth="1"/>
    <col min="13082" max="13082" width="6.7109375" style="18" bestFit="1" customWidth="1"/>
    <col min="13083" max="13083" width="13.7109375" style="18" customWidth="1"/>
    <col min="13084" max="13313" width="9.140625" style="18"/>
    <col min="13314" max="13314" width="30" style="18" customWidth="1"/>
    <col min="13315" max="13315" width="9.28515625" style="18" customWidth="1"/>
    <col min="13316" max="13316" width="24.85546875" style="18" customWidth="1"/>
    <col min="13317" max="13317" width="21.5703125" style="18" customWidth="1"/>
    <col min="13318" max="13318" width="31.140625" style="18" customWidth="1"/>
    <col min="13319" max="13327" width="5.5703125" style="18" bestFit="1" customWidth="1"/>
    <col min="13328" max="13337" width="4.42578125" style="18" bestFit="1" customWidth="1"/>
    <col min="13338" max="13338" width="6.7109375" style="18" bestFit="1" customWidth="1"/>
    <col min="13339" max="13339" width="13.7109375" style="18" customWidth="1"/>
    <col min="13340" max="13569" width="9.140625" style="18"/>
    <col min="13570" max="13570" width="30" style="18" customWidth="1"/>
    <col min="13571" max="13571" width="9.28515625" style="18" customWidth="1"/>
    <col min="13572" max="13572" width="24.85546875" style="18" customWidth="1"/>
    <col min="13573" max="13573" width="21.5703125" style="18" customWidth="1"/>
    <col min="13574" max="13574" width="31.140625" style="18" customWidth="1"/>
    <col min="13575" max="13583" width="5.5703125" style="18" bestFit="1" customWidth="1"/>
    <col min="13584" max="13593" width="4.42578125" style="18" bestFit="1" customWidth="1"/>
    <col min="13594" max="13594" width="6.7109375" style="18" bestFit="1" customWidth="1"/>
    <col min="13595" max="13595" width="13.7109375" style="18" customWidth="1"/>
    <col min="13596" max="13825" width="9.140625" style="18"/>
    <col min="13826" max="13826" width="30" style="18" customWidth="1"/>
    <col min="13827" max="13827" width="9.28515625" style="18" customWidth="1"/>
    <col min="13828" max="13828" width="24.85546875" style="18" customWidth="1"/>
    <col min="13829" max="13829" width="21.5703125" style="18" customWidth="1"/>
    <col min="13830" max="13830" width="31.140625" style="18" customWidth="1"/>
    <col min="13831" max="13839" width="5.5703125" style="18" bestFit="1" customWidth="1"/>
    <col min="13840" max="13849" width="4.42578125" style="18" bestFit="1" customWidth="1"/>
    <col min="13850" max="13850" width="6.7109375" style="18" bestFit="1" customWidth="1"/>
    <col min="13851" max="13851" width="13.7109375" style="18" customWidth="1"/>
    <col min="13852" max="14081" width="9.140625" style="18"/>
    <col min="14082" max="14082" width="30" style="18" customWidth="1"/>
    <col min="14083" max="14083" width="9.28515625" style="18" customWidth="1"/>
    <col min="14084" max="14084" width="24.85546875" style="18" customWidth="1"/>
    <col min="14085" max="14085" width="21.5703125" style="18" customWidth="1"/>
    <col min="14086" max="14086" width="31.140625" style="18" customWidth="1"/>
    <col min="14087" max="14095" width="5.5703125" style="18" bestFit="1" customWidth="1"/>
    <col min="14096" max="14105" width="4.42578125" style="18" bestFit="1" customWidth="1"/>
    <col min="14106" max="14106" width="6.7109375" style="18" bestFit="1" customWidth="1"/>
    <col min="14107" max="14107" width="13.7109375" style="18" customWidth="1"/>
    <col min="14108" max="14337" width="9.140625" style="18"/>
    <col min="14338" max="14338" width="30" style="18" customWidth="1"/>
    <col min="14339" max="14339" width="9.28515625" style="18" customWidth="1"/>
    <col min="14340" max="14340" width="24.85546875" style="18" customWidth="1"/>
    <col min="14341" max="14341" width="21.5703125" style="18" customWidth="1"/>
    <col min="14342" max="14342" width="31.140625" style="18" customWidth="1"/>
    <col min="14343" max="14351" width="5.5703125" style="18" bestFit="1" customWidth="1"/>
    <col min="14352" max="14361" width="4.42578125" style="18" bestFit="1" customWidth="1"/>
    <col min="14362" max="14362" width="6.7109375" style="18" bestFit="1" customWidth="1"/>
    <col min="14363" max="14363" width="13.7109375" style="18" customWidth="1"/>
    <col min="14364" max="14593" width="9.140625" style="18"/>
    <col min="14594" max="14594" width="30" style="18" customWidth="1"/>
    <col min="14595" max="14595" width="9.28515625" style="18" customWidth="1"/>
    <col min="14596" max="14596" width="24.85546875" style="18" customWidth="1"/>
    <col min="14597" max="14597" width="21.5703125" style="18" customWidth="1"/>
    <col min="14598" max="14598" width="31.140625" style="18" customWidth="1"/>
    <col min="14599" max="14607" width="5.5703125" style="18" bestFit="1" customWidth="1"/>
    <col min="14608" max="14617" width="4.42578125" style="18" bestFit="1" customWidth="1"/>
    <col min="14618" max="14618" width="6.7109375" style="18" bestFit="1" customWidth="1"/>
    <col min="14619" max="14619" width="13.7109375" style="18" customWidth="1"/>
    <col min="14620" max="14849" width="9.140625" style="18"/>
    <col min="14850" max="14850" width="30" style="18" customWidth="1"/>
    <col min="14851" max="14851" width="9.28515625" style="18" customWidth="1"/>
    <col min="14852" max="14852" width="24.85546875" style="18" customWidth="1"/>
    <col min="14853" max="14853" width="21.5703125" style="18" customWidth="1"/>
    <col min="14854" max="14854" width="31.140625" style="18" customWidth="1"/>
    <col min="14855" max="14863" width="5.5703125" style="18" bestFit="1" customWidth="1"/>
    <col min="14864" max="14873" width="4.42578125" style="18" bestFit="1" customWidth="1"/>
    <col min="14874" max="14874" width="6.7109375" style="18" bestFit="1" customWidth="1"/>
    <col min="14875" max="14875" width="13.7109375" style="18" customWidth="1"/>
    <col min="14876" max="15105" width="9.140625" style="18"/>
    <col min="15106" max="15106" width="30" style="18" customWidth="1"/>
    <col min="15107" max="15107" width="9.28515625" style="18" customWidth="1"/>
    <col min="15108" max="15108" width="24.85546875" style="18" customWidth="1"/>
    <col min="15109" max="15109" width="21.5703125" style="18" customWidth="1"/>
    <col min="15110" max="15110" width="31.140625" style="18" customWidth="1"/>
    <col min="15111" max="15119" width="5.5703125" style="18" bestFit="1" customWidth="1"/>
    <col min="15120" max="15129" width="4.42578125" style="18" bestFit="1" customWidth="1"/>
    <col min="15130" max="15130" width="6.7109375" style="18" bestFit="1" customWidth="1"/>
    <col min="15131" max="15131" width="13.7109375" style="18" customWidth="1"/>
    <col min="15132" max="15361" width="9.140625" style="18"/>
    <col min="15362" max="15362" width="30" style="18" customWidth="1"/>
    <col min="15363" max="15363" width="9.28515625" style="18" customWidth="1"/>
    <col min="15364" max="15364" width="24.85546875" style="18" customWidth="1"/>
    <col min="15365" max="15365" width="21.5703125" style="18" customWidth="1"/>
    <col min="15366" max="15366" width="31.140625" style="18" customWidth="1"/>
    <col min="15367" max="15375" width="5.5703125" style="18" bestFit="1" customWidth="1"/>
    <col min="15376" max="15385" width="4.42578125" style="18" bestFit="1" customWidth="1"/>
    <col min="15386" max="15386" width="6.7109375" style="18" bestFit="1" customWidth="1"/>
    <col min="15387" max="15387" width="13.7109375" style="18" customWidth="1"/>
    <col min="15388" max="15617" width="9.140625" style="18"/>
    <col min="15618" max="15618" width="30" style="18" customWidth="1"/>
    <col min="15619" max="15619" width="9.28515625" style="18" customWidth="1"/>
    <col min="15620" max="15620" width="24.85546875" style="18" customWidth="1"/>
    <col min="15621" max="15621" width="21.5703125" style="18" customWidth="1"/>
    <col min="15622" max="15622" width="31.140625" style="18" customWidth="1"/>
    <col min="15623" max="15631" width="5.5703125" style="18" bestFit="1" customWidth="1"/>
    <col min="15632" max="15641" width="4.42578125" style="18" bestFit="1" customWidth="1"/>
    <col min="15642" max="15642" width="6.7109375" style="18" bestFit="1" customWidth="1"/>
    <col min="15643" max="15643" width="13.7109375" style="18" customWidth="1"/>
    <col min="15644" max="15873" width="9.140625" style="18"/>
    <col min="15874" max="15874" width="30" style="18" customWidth="1"/>
    <col min="15875" max="15875" width="9.28515625" style="18" customWidth="1"/>
    <col min="15876" max="15876" width="24.85546875" style="18" customWidth="1"/>
    <col min="15877" max="15877" width="21.5703125" style="18" customWidth="1"/>
    <col min="15878" max="15878" width="31.140625" style="18" customWidth="1"/>
    <col min="15879" max="15887" width="5.5703125" style="18" bestFit="1" customWidth="1"/>
    <col min="15888" max="15897" width="4.42578125" style="18" bestFit="1" customWidth="1"/>
    <col min="15898" max="15898" width="6.7109375" style="18" bestFit="1" customWidth="1"/>
    <col min="15899" max="15899" width="13.7109375" style="18" customWidth="1"/>
    <col min="15900" max="16129" width="9.140625" style="18"/>
    <col min="16130" max="16130" width="30" style="18" customWidth="1"/>
    <col min="16131" max="16131" width="9.28515625" style="18" customWidth="1"/>
    <col min="16132" max="16132" width="24.85546875" style="18" customWidth="1"/>
    <col min="16133" max="16133" width="21.5703125" style="18" customWidth="1"/>
    <col min="16134" max="16134" width="31.140625" style="18" customWidth="1"/>
    <col min="16135" max="16143" width="5.5703125" style="18" bestFit="1" customWidth="1"/>
    <col min="16144" max="16153" width="4.42578125" style="18" bestFit="1" customWidth="1"/>
    <col min="16154" max="16154" width="6.7109375" style="18" bestFit="1" customWidth="1"/>
    <col min="16155" max="16155" width="13.7109375" style="18" customWidth="1"/>
    <col min="16156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1884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85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2124</v>
      </c>
      <c r="E7" s="321" t="s">
        <v>866</v>
      </c>
      <c r="F7" s="27" t="s">
        <v>6</v>
      </c>
      <c r="G7" s="62">
        <v>120</v>
      </c>
      <c r="H7" s="62">
        <v>158</v>
      </c>
      <c r="I7" s="62">
        <v>132</v>
      </c>
      <c r="J7" s="62">
        <v>129</v>
      </c>
      <c r="K7" s="62">
        <v>131</v>
      </c>
      <c r="L7" s="62">
        <v>147</v>
      </c>
      <c r="M7" s="62">
        <v>180</v>
      </c>
      <c r="N7" s="62">
        <v>197</v>
      </c>
      <c r="O7" s="62">
        <v>113</v>
      </c>
      <c r="P7" s="62">
        <v>53</v>
      </c>
      <c r="Q7" s="62">
        <v>0</v>
      </c>
      <c r="R7" s="62">
        <v>68</v>
      </c>
      <c r="S7" s="62">
        <v>92</v>
      </c>
      <c r="T7" s="62">
        <v>105</v>
      </c>
      <c r="U7" s="62">
        <v>78</v>
      </c>
      <c r="V7" s="62">
        <v>96</v>
      </c>
      <c r="W7" s="62">
        <v>94</v>
      </c>
      <c r="X7" s="62">
        <v>100</v>
      </c>
      <c r="Y7" s="62">
        <v>97</v>
      </c>
      <c r="Z7" s="4">
        <f>SUM(G7:Y7)</f>
        <v>2090</v>
      </c>
      <c r="AA7" s="255"/>
    </row>
    <row r="8" spans="1:27" ht="26.25" thickBot="1" x14ac:dyDescent="0.3">
      <c r="A8" s="262"/>
      <c r="B8" s="260"/>
      <c r="C8" s="260"/>
      <c r="D8" s="276"/>
      <c r="E8" s="299"/>
      <c r="F8" s="28" t="s">
        <v>3</v>
      </c>
      <c r="G8" s="92">
        <v>120</v>
      </c>
      <c r="H8" s="92">
        <v>158</v>
      </c>
      <c r="I8" s="92">
        <v>132</v>
      </c>
      <c r="J8" s="92">
        <v>129</v>
      </c>
      <c r="K8" s="92">
        <v>131</v>
      </c>
      <c r="L8" s="92">
        <v>147</v>
      </c>
      <c r="M8" s="92">
        <v>180</v>
      </c>
      <c r="N8" s="92">
        <v>197</v>
      </c>
      <c r="O8" s="92">
        <v>113</v>
      </c>
      <c r="P8" s="92">
        <v>53</v>
      </c>
      <c r="Q8" s="92">
        <v>0</v>
      </c>
      <c r="R8" s="92">
        <v>68</v>
      </c>
      <c r="S8" s="92">
        <v>92</v>
      </c>
      <c r="T8" s="92">
        <v>105</v>
      </c>
      <c r="U8" s="92">
        <v>78</v>
      </c>
      <c r="V8" s="92">
        <v>96</v>
      </c>
      <c r="W8" s="92">
        <v>94</v>
      </c>
      <c r="X8" s="92">
        <v>100</v>
      </c>
      <c r="Y8" s="92">
        <v>97</v>
      </c>
      <c r="Z8" s="1">
        <f t="shared" ref="Z8:Z36" si="0">SUM(G8:Y8)</f>
        <v>2090</v>
      </c>
      <c r="AA8" s="256"/>
    </row>
    <row r="9" spans="1:27" x14ac:dyDescent="0.25">
      <c r="A9" s="261" t="s">
        <v>12</v>
      </c>
      <c r="B9" s="259" t="s">
        <v>8</v>
      </c>
      <c r="C9" s="259"/>
      <c r="D9" s="275" t="s">
        <v>2266</v>
      </c>
      <c r="E9" s="275" t="s">
        <v>2353</v>
      </c>
      <c r="F9" s="27" t="s">
        <v>6</v>
      </c>
      <c r="G9" s="62">
        <v>129</v>
      </c>
      <c r="H9" s="62">
        <v>105</v>
      </c>
      <c r="I9" s="62">
        <v>152</v>
      </c>
      <c r="J9" s="62">
        <v>145</v>
      </c>
      <c r="K9" s="62">
        <v>124</v>
      </c>
      <c r="L9" s="62">
        <v>106</v>
      </c>
      <c r="M9" s="62">
        <v>188</v>
      </c>
      <c r="N9" s="62">
        <v>135</v>
      </c>
      <c r="O9" s="62">
        <v>165</v>
      </c>
      <c r="P9" s="62">
        <v>82</v>
      </c>
      <c r="Q9" s="62">
        <v>78</v>
      </c>
      <c r="R9" s="62">
        <v>70</v>
      </c>
      <c r="S9" s="62">
        <v>80</v>
      </c>
      <c r="T9" s="62">
        <v>65</v>
      </c>
      <c r="U9" s="62">
        <v>75</v>
      </c>
      <c r="V9" s="62">
        <v>73</v>
      </c>
      <c r="W9" s="62">
        <v>77</v>
      </c>
      <c r="X9" s="62">
        <v>75</v>
      </c>
      <c r="Y9" s="62">
        <v>76</v>
      </c>
      <c r="Z9" s="4">
        <f t="shared" si="0"/>
        <v>2000</v>
      </c>
      <c r="AA9" s="255"/>
    </row>
    <row r="10" spans="1:27" ht="26.25" thickBot="1" x14ac:dyDescent="0.3">
      <c r="A10" s="262"/>
      <c r="B10" s="260"/>
      <c r="C10" s="260"/>
      <c r="D10" s="276"/>
      <c r="E10" s="299"/>
      <c r="F10" s="28" t="s">
        <v>3</v>
      </c>
      <c r="G10" s="92">
        <v>129</v>
      </c>
      <c r="H10" s="92">
        <v>105</v>
      </c>
      <c r="I10" s="92">
        <v>152</v>
      </c>
      <c r="J10" s="92">
        <v>145</v>
      </c>
      <c r="K10" s="92">
        <v>123</v>
      </c>
      <c r="L10" s="92">
        <v>106</v>
      </c>
      <c r="M10" s="92">
        <v>188</v>
      </c>
      <c r="N10" s="92">
        <v>135</v>
      </c>
      <c r="O10" s="92">
        <v>165</v>
      </c>
      <c r="P10" s="92">
        <v>82</v>
      </c>
      <c r="Q10" s="92">
        <v>78</v>
      </c>
      <c r="R10" s="92">
        <v>70</v>
      </c>
      <c r="S10" s="92">
        <v>80</v>
      </c>
      <c r="T10" s="92">
        <v>65</v>
      </c>
      <c r="U10" s="92">
        <v>75</v>
      </c>
      <c r="V10" s="92">
        <v>73</v>
      </c>
      <c r="W10" s="92">
        <v>77</v>
      </c>
      <c r="X10" s="92">
        <v>74</v>
      </c>
      <c r="Y10" s="92">
        <v>76</v>
      </c>
      <c r="Z10" s="1">
        <f t="shared" si="0"/>
        <v>1998</v>
      </c>
      <c r="AA10" s="256"/>
    </row>
    <row r="11" spans="1:27" x14ac:dyDescent="0.25">
      <c r="A11" s="261" t="s">
        <v>22</v>
      </c>
      <c r="B11" s="259" t="s">
        <v>8</v>
      </c>
      <c r="C11" s="259"/>
      <c r="D11" s="275" t="s">
        <v>2019</v>
      </c>
      <c r="E11" s="321" t="s">
        <v>1903</v>
      </c>
      <c r="F11" s="27" t="s">
        <v>6</v>
      </c>
      <c r="G11" s="62">
        <v>116</v>
      </c>
      <c r="H11" s="62">
        <v>103</v>
      </c>
      <c r="I11" s="62">
        <v>101</v>
      </c>
      <c r="J11" s="62">
        <v>128</v>
      </c>
      <c r="K11" s="62">
        <v>96</v>
      </c>
      <c r="L11" s="62">
        <v>121</v>
      </c>
      <c r="M11" s="62">
        <v>115</v>
      </c>
      <c r="N11" s="62">
        <v>109</v>
      </c>
      <c r="O11" s="62">
        <v>143</v>
      </c>
      <c r="P11" s="62">
        <v>80</v>
      </c>
      <c r="Q11" s="62">
        <v>0</v>
      </c>
      <c r="R11" s="62">
        <v>56</v>
      </c>
      <c r="S11" s="62">
        <v>70</v>
      </c>
      <c r="T11" s="62">
        <v>47</v>
      </c>
      <c r="U11" s="62">
        <v>67</v>
      </c>
      <c r="V11" s="62">
        <v>50</v>
      </c>
      <c r="W11" s="62">
        <v>55</v>
      </c>
      <c r="X11" s="62">
        <v>49</v>
      </c>
      <c r="Y11" s="62">
        <v>71</v>
      </c>
      <c r="Z11" s="4">
        <f t="shared" si="0"/>
        <v>1577</v>
      </c>
      <c r="AA11" s="255"/>
    </row>
    <row r="12" spans="1:27" ht="26.25" thickBot="1" x14ac:dyDescent="0.3">
      <c r="A12" s="262"/>
      <c r="B12" s="260"/>
      <c r="C12" s="260"/>
      <c r="D12" s="276"/>
      <c r="E12" s="299"/>
      <c r="F12" s="28" t="s">
        <v>3</v>
      </c>
      <c r="G12" s="92">
        <v>116</v>
      </c>
      <c r="H12" s="92">
        <v>103</v>
      </c>
      <c r="I12" s="92">
        <v>101</v>
      </c>
      <c r="J12" s="92">
        <v>128</v>
      </c>
      <c r="K12" s="92">
        <v>96</v>
      </c>
      <c r="L12" s="92">
        <v>121</v>
      </c>
      <c r="M12" s="92">
        <v>115</v>
      </c>
      <c r="N12" s="92">
        <v>109</v>
      </c>
      <c r="O12" s="92">
        <v>146</v>
      </c>
      <c r="P12" s="92">
        <v>82</v>
      </c>
      <c r="Q12" s="92">
        <v>0</v>
      </c>
      <c r="R12" s="92">
        <v>56</v>
      </c>
      <c r="S12" s="92">
        <v>70</v>
      </c>
      <c r="T12" s="92">
        <v>47</v>
      </c>
      <c r="U12" s="92">
        <v>67</v>
      </c>
      <c r="V12" s="92">
        <v>50</v>
      </c>
      <c r="W12" s="92">
        <v>55</v>
      </c>
      <c r="X12" s="92">
        <v>49</v>
      </c>
      <c r="Y12" s="92">
        <v>71</v>
      </c>
      <c r="Z12" s="1">
        <f t="shared" si="0"/>
        <v>1582</v>
      </c>
      <c r="AA12" s="256"/>
    </row>
    <row r="13" spans="1:27" x14ac:dyDescent="0.25">
      <c r="A13" s="261" t="s">
        <v>24</v>
      </c>
      <c r="B13" s="259" t="s">
        <v>8</v>
      </c>
      <c r="C13" s="259"/>
      <c r="D13" s="275" t="s">
        <v>2258</v>
      </c>
      <c r="E13" s="321" t="s">
        <v>867</v>
      </c>
      <c r="F13" s="27" t="s">
        <v>6</v>
      </c>
      <c r="G13" s="62">
        <v>256</v>
      </c>
      <c r="H13" s="62">
        <v>210</v>
      </c>
      <c r="I13" s="62">
        <v>234</v>
      </c>
      <c r="J13" s="62">
        <v>232</v>
      </c>
      <c r="K13" s="62">
        <v>229</v>
      </c>
      <c r="L13" s="62">
        <v>185</v>
      </c>
      <c r="M13" s="62">
        <v>215</v>
      </c>
      <c r="N13" s="62">
        <v>203</v>
      </c>
      <c r="O13" s="62">
        <v>181</v>
      </c>
      <c r="P13" s="62">
        <v>94</v>
      </c>
      <c r="Q13" s="62">
        <v>333</v>
      </c>
      <c r="R13" s="62">
        <v>161</v>
      </c>
      <c r="S13" s="62">
        <v>199</v>
      </c>
      <c r="T13" s="62">
        <v>177</v>
      </c>
      <c r="U13" s="62">
        <v>160</v>
      </c>
      <c r="V13" s="62">
        <v>133</v>
      </c>
      <c r="W13" s="62">
        <v>174</v>
      </c>
      <c r="X13" s="62">
        <v>140</v>
      </c>
      <c r="Y13" s="62">
        <v>160</v>
      </c>
      <c r="Z13" s="4">
        <f t="shared" si="0"/>
        <v>3676</v>
      </c>
      <c r="AA13" s="255"/>
    </row>
    <row r="14" spans="1:27" ht="25.5" x14ac:dyDescent="0.25">
      <c r="A14" s="262"/>
      <c r="B14" s="260"/>
      <c r="C14" s="260"/>
      <c r="D14" s="276"/>
      <c r="E14" s="299"/>
      <c r="F14" s="28" t="s">
        <v>3</v>
      </c>
      <c r="G14" s="92">
        <v>250</v>
      </c>
      <c r="H14" s="92">
        <v>207</v>
      </c>
      <c r="I14" s="92">
        <v>234</v>
      </c>
      <c r="J14" s="92">
        <v>231</v>
      </c>
      <c r="K14" s="92">
        <v>229</v>
      </c>
      <c r="L14" s="92">
        <v>184</v>
      </c>
      <c r="M14" s="92">
        <v>213</v>
      </c>
      <c r="N14" s="92">
        <v>203</v>
      </c>
      <c r="O14" s="92">
        <v>181</v>
      </c>
      <c r="P14" s="92">
        <v>93</v>
      </c>
      <c r="Q14" s="92">
        <v>324</v>
      </c>
      <c r="R14" s="92">
        <v>146</v>
      </c>
      <c r="S14" s="92">
        <v>198</v>
      </c>
      <c r="T14" s="92">
        <v>177</v>
      </c>
      <c r="U14" s="92">
        <v>160</v>
      </c>
      <c r="V14" s="92">
        <v>133</v>
      </c>
      <c r="W14" s="92">
        <v>172</v>
      </c>
      <c r="X14" s="92">
        <v>140</v>
      </c>
      <c r="Y14" s="92">
        <v>160</v>
      </c>
      <c r="Z14" s="1">
        <f t="shared" si="0"/>
        <v>3635</v>
      </c>
      <c r="AA14" s="256"/>
    </row>
    <row r="15" spans="1:27" x14ac:dyDescent="0.25">
      <c r="A15" s="262"/>
      <c r="B15" s="260" t="s">
        <v>10</v>
      </c>
      <c r="C15" s="286" t="s">
        <v>178</v>
      </c>
      <c r="D15" s="276" t="s">
        <v>2204</v>
      </c>
      <c r="E15" s="299" t="s">
        <v>1862</v>
      </c>
      <c r="F15" s="28" t="s">
        <v>6</v>
      </c>
      <c r="G15" s="92">
        <v>64</v>
      </c>
      <c r="H15" s="92">
        <v>59</v>
      </c>
      <c r="I15" s="92">
        <v>47</v>
      </c>
      <c r="J15" s="92">
        <v>76</v>
      </c>
      <c r="K15" s="92">
        <v>75</v>
      </c>
      <c r="L15" s="92">
        <v>66</v>
      </c>
      <c r="M15" s="92">
        <v>0</v>
      </c>
      <c r="N15" s="92">
        <v>0</v>
      </c>
      <c r="O15" s="92">
        <v>37</v>
      </c>
      <c r="P15" s="92">
        <v>77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1">
        <f t="shared" si="0"/>
        <v>501</v>
      </c>
      <c r="AA15" s="256"/>
    </row>
    <row r="16" spans="1:27" ht="26.25" thickBot="1" x14ac:dyDescent="0.3">
      <c r="A16" s="291"/>
      <c r="B16" s="296"/>
      <c r="C16" s="297"/>
      <c r="D16" s="298"/>
      <c r="E16" s="314"/>
      <c r="F16" s="244" t="s">
        <v>3</v>
      </c>
      <c r="G16" s="41">
        <v>64</v>
      </c>
      <c r="H16" s="41">
        <v>59</v>
      </c>
      <c r="I16" s="41">
        <v>47</v>
      </c>
      <c r="J16" s="41">
        <v>76</v>
      </c>
      <c r="K16" s="41">
        <v>75</v>
      </c>
      <c r="L16" s="41">
        <v>66</v>
      </c>
      <c r="M16" s="41">
        <v>0</v>
      </c>
      <c r="N16" s="41">
        <v>0</v>
      </c>
      <c r="O16" s="41">
        <v>37</v>
      </c>
      <c r="P16" s="41">
        <v>77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30">
        <f t="shared" si="0"/>
        <v>501</v>
      </c>
      <c r="AA16" s="316"/>
    </row>
    <row r="17" spans="1:27" x14ac:dyDescent="0.25">
      <c r="A17" s="261" t="s">
        <v>25</v>
      </c>
      <c r="B17" s="259" t="s">
        <v>8</v>
      </c>
      <c r="C17" s="259"/>
      <c r="D17" s="275" t="s">
        <v>2259</v>
      </c>
      <c r="E17" s="321" t="s">
        <v>868</v>
      </c>
      <c r="F17" s="240" t="s">
        <v>6</v>
      </c>
      <c r="G17" s="62">
        <v>178</v>
      </c>
      <c r="H17" s="62">
        <v>163</v>
      </c>
      <c r="I17" s="62">
        <v>177</v>
      </c>
      <c r="J17" s="62">
        <v>173</v>
      </c>
      <c r="K17" s="62">
        <v>202</v>
      </c>
      <c r="L17" s="62">
        <v>148</v>
      </c>
      <c r="M17" s="62">
        <v>212</v>
      </c>
      <c r="N17" s="62">
        <v>168</v>
      </c>
      <c r="O17" s="62">
        <v>203</v>
      </c>
      <c r="P17" s="62">
        <v>166</v>
      </c>
      <c r="Q17" s="62">
        <v>295</v>
      </c>
      <c r="R17" s="62">
        <v>88</v>
      </c>
      <c r="S17" s="62">
        <v>131</v>
      </c>
      <c r="T17" s="62">
        <v>138</v>
      </c>
      <c r="U17" s="62">
        <v>137</v>
      </c>
      <c r="V17" s="62">
        <v>131</v>
      </c>
      <c r="W17" s="62">
        <v>124</v>
      </c>
      <c r="X17" s="62">
        <v>145</v>
      </c>
      <c r="Y17" s="62">
        <v>141</v>
      </c>
      <c r="Z17" s="250">
        <f t="shared" si="0"/>
        <v>3120</v>
      </c>
      <c r="AA17" s="255"/>
    </row>
    <row r="18" spans="1:27" ht="25.5" x14ac:dyDescent="0.25">
      <c r="A18" s="262"/>
      <c r="B18" s="260"/>
      <c r="C18" s="260"/>
      <c r="D18" s="276"/>
      <c r="E18" s="299"/>
      <c r="F18" s="241" t="s">
        <v>3</v>
      </c>
      <c r="G18" s="247">
        <v>178</v>
      </c>
      <c r="H18" s="247">
        <v>163</v>
      </c>
      <c r="I18" s="247">
        <v>177</v>
      </c>
      <c r="J18" s="247">
        <v>173</v>
      </c>
      <c r="K18" s="247">
        <v>202</v>
      </c>
      <c r="L18" s="247">
        <v>148</v>
      </c>
      <c r="M18" s="247">
        <v>212</v>
      </c>
      <c r="N18" s="247">
        <v>168</v>
      </c>
      <c r="O18" s="247">
        <v>203</v>
      </c>
      <c r="P18" s="247">
        <v>166</v>
      </c>
      <c r="Q18" s="247">
        <v>291</v>
      </c>
      <c r="R18" s="247">
        <v>88</v>
      </c>
      <c r="S18" s="247">
        <v>131</v>
      </c>
      <c r="T18" s="247">
        <v>138</v>
      </c>
      <c r="U18" s="247">
        <v>137</v>
      </c>
      <c r="V18" s="247">
        <v>131</v>
      </c>
      <c r="W18" s="247">
        <v>24</v>
      </c>
      <c r="X18" s="247">
        <v>145</v>
      </c>
      <c r="Y18" s="247">
        <v>141</v>
      </c>
      <c r="Z18" s="251">
        <f t="shared" si="0"/>
        <v>3016</v>
      </c>
      <c r="AA18" s="256"/>
    </row>
    <row r="19" spans="1:27" ht="12.75" customHeight="1" x14ac:dyDescent="0.25">
      <c r="A19" s="262"/>
      <c r="B19" s="260" t="s">
        <v>10</v>
      </c>
      <c r="C19" s="286" t="s">
        <v>75</v>
      </c>
      <c r="D19" s="276" t="s">
        <v>2330</v>
      </c>
      <c r="E19" s="299" t="s">
        <v>1864</v>
      </c>
      <c r="F19" s="241" t="s">
        <v>6</v>
      </c>
      <c r="G19" s="247">
        <v>0</v>
      </c>
      <c r="H19" s="247">
        <v>0</v>
      </c>
      <c r="I19" s="247">
        <v>87</v>
      </c>
      <c r="J19" s="247">
        <v>78</v>
      </c>
      <c r="K19" s="247">
        <v>106</v>
      </c>
      <c r="L19" s="247">
        <v>98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44</v>
      </c>
      <c r="S19" s="247">
        <v>37</v>
      </c>
      <c r="T19" s="247">
        <v>0</v>
      </c>
      <c r="U19" s="247">
        <v>0</v>
      </c>
      <c r="V19" s="247">
        <v>0</v>
      </c>
      <c r="W19" s="247">
        <v>0</v>
      </c>
      <c r="X19" s="247">
        <v>0</v>
      </c>
      <c r="Y19" s="247">
        <v>0</v>
      </c>
      <c r="Z19" s="251">
        <f t="shared" si="0"/>
        <v>450</v>
      </c>
      <c r="AA19" s="256"/>
    </row>
    <row r="20" spans="1:27" ht="25.5" x14ac:dyDescent="0.25">
      <c r="A20" s="262"/>
      <c r="B20" s="260"/>
      <c r="C20" s="286"/>
      <c r="D20" s="276"/>
      <c r="E20" s="299"/>
      <c r="F20" s="241" t="s">
        <v>3</v>
      </c>
      <c r="G20" s="247">
        <v>0</v>
      </c>
      <c r="H20" s="247">
        <v>0</v>
      </c>
      <c r="I20" s="247">
        <v>87</v>
      </c>
      <c r="J20" s="247">
        <v>78</v>
      </c>
      <c r="K20" s="247">
        <v>106</v>
      </c>
      <c r="L20" s="247">
        <v>98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44</v>
      </c>
      <c r="S20" s="247">
        <v>37</v>
      </c>
      <c r="T20" s="247">
        <v>0</v>
      </c>
      <c r="U20" s="247">
        <v>0</v>
      </c>
      <c r="V20" s="247">
        <v>0</v>
      </c>
      <c r="W20" s="247">
        <v>0</v>
      </c>
      <c r="X20" s="247">
        <v>0</v>
      </c>
      <c r="Y20" s="247">
        <v>0</v>
      </c>
      <c r="Z20" s="251">
        <f t="shared" si="0"/>
        <v>450</v>
      </c>
      <c r="AA20" s="256"/>
    </row>
    <row r="21" spans="1:27" ht="15" customHeight="1" x14ac:dyDescent="0.25">
      <c r="A21" s="262"/>
      <c r="B21" s="260"/>
      <c r="C21" s="286" t="s">
        <v>74</v>
      </c>
      <c r="D21" s="276" t="s">
        <v>2329</v>
      </c>
      <c r="E21" s="299" t="s">
        <v>1863</v>
      </c>
      <c r="F21" s="241" t="s">
        <v>6</v>
      </c>
      <c r="G21" s="247">
        <v>68</v>
      </c>
      <c r="H21" s="247">
        <v>63</v>
      </c>
      <c r="I21" s="247">
        <v>77</v>
      </c>
      <c r="J21" s="247">
        <v>74</v>
      </c>
      <c r="K21" s="247">
        <v>63</v>
      </c>
      <c r="L21" s="247">
        <v>53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7">
        <v>0</v>
      </c>
      <c r="X21" s="247">
        <v>0</v>
      </c>
      <c r="Y21" s="247">
        <v>0</v>
      </c>
      <c r="Z21" s="251">
        <f t="shared" si="0"/>
        <v>398</v>
      </c>
      <c r="AA21" s="256"/>
    </row>
    <row r="22" spans="1:27" ht="25.5" x14ac:dyDescent="0.25">
      <c r="A22" s="262"/>
      <c r="B22" s="260"/>
      <c r="C22" s="286"/>
      <c r="D22" s="276"/>
      <c r="E22" s="299"/>
      <c r="F22" s="241" t="s">
        <v>3</v>
      </c>
      <c r="G22" s="247">
        <v>68</v>
      </c>
      <c r="H22" s="247">
        <v>63</v>
      </c>
      <c r="I22" s="247">
        <v>77</v>
      </c>
      <c r="J22" s="247">
        <v>74</v>
      </c>
      <c r="K22" s="247">
        <v>63</v>
      </c>
      <c r="L22" s="247">
        <v>53</v>
      </c>
      <c r="M22" s="247">
        <v>0</v>
      </c>
      <c r="N22" s="247">
        <v>0</v>
      </c>
      <c r="O22" s="247">
        <v>0</v>
      </c>
      <c r="P22" s="247">
        <v>0</v>
      </c>
      <c r="Q22" s="247">
        <v>0</v>
      </c>
      <c r="R22" s="247">
        <v>0</v>
      </c>
      <c r="S22" s="247">
        <v>0</v>
      </c>
      <c r="T22" s="247">
        <v>0</v>
      </c>
      <c r="U22" s="247">
        <v>0</v>
      </c>
      <c r="V22" s="247">
        <v>0</v>
      </c>
      <c r="W22" s="247">
        <v>0</v>
      </c>
      <c r="X22" s="247">
        <v>0</v>
      </c>
      <c r="Y22" s="247">
        <v>0</v>
      </c>
      <c r="Z22" s="251">
        <f t="shared" si="0"/>
        <v>398</v>
      </c>
      <c r="AA22" s="256"/>
    </row>
    <row r="23" spans="1:27" x14ac:dyDescent="0.25">
      <c r="A23" s="262"/>
      <c r="B23" s="260"/>
      <c r="C23" s="286" t="s">
        <v>589</v>
      </c>
      <c r="D23" s="276" t="s">
        <v>2260</v>
      </c>
      <c r="E23" s="299" t="s">
        <v>873</v>
      </c>
      <c r="F23" s="241" t="s">
        <v>6</v>
      </c>
      <c r="G23" s="247">
        <v>0</v>
      </c>
      <c r="H23" s="247">
        <v>0</v>
      </c>
      <c r="I23" s="247">
        <v>0</v>
      </c>
      <c r="J23" s="247">
        <v>0</v>
      </c>
      <c r="K23" s="247">
        <v>33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247">
        <v>0</v>
      </c>
      <c r="S23" s="247">
        <v>0</v>
      </c>
      <c r="T23" s="247">
        <v>0</v>
      </c>
      <c r="U23" s="247">
        <v>0</v>
      </c>
      <c r="V23" s="247">
        <v>0</v>
      </c>
      <c r="W23" s="247">
        <v>0</v>
      </c>
      <c r="X23" s="247">
        <v>0</v>
      </c>
      <c r="Y23" s="247">
        <v>0</v>
      </c>
      <c r="Z23" s="251">
        <f t="shared" si="0"/>
        <v>33</v>
      </c>
      <c r="AA23" s="245"/>
    </row>
    <row r="24" spans="1:27" ht="26.25" thickBot="1" x14ac:dyDescent="0.3">
      <c r="A24" s="300"/>
      <c r="B24" s="302"/>
      <c r="C24" s="303"/>
      <c r="D24" s="280"/>
      <c r="E24" s="318"/>
      <c r="F24" s="242" t="s">
        <v>3</v>
      </c>
      <c r="G24" s="243">
        <v>0</v>
      </c>
      <c r="H24" s="243">
        <v>0</v>
      </c>
      <c r="I24" s="243">
        <v>0</v>
      </c>
      <c r="J24" s="243">
        <v>0</v>
      </c>
      <c r="K24" s="243">
        <v>33</v>
      </c>
      <c r="L24" s="243">
        <v>0</v>
      </c>
      <c r="M24" s="243">
        <v>0</v>
      </c>
      <c r="N24" s="243">
        <v>0</v>
      </c>
      <c r="O24" s="243">
        <v>0</v>
      </c>
      <c r="P24" s="243">
        <v>0</v>
      </c>
      <c r="Q24" s="243">
        <v>0</v>
      </c>
      <c r="R24" s="243">
        <v>0</v>
      </c>
      <c r="S24" s="243">
        <v>0</v>
      </c>
      <c r="T24" s="243">
        <v>0</v>
      </c>
      <c r="U24" s="243">
        <v>0</v>
      </c>
      <c r="V24" s="243">
        <v>0</v>
      </c>
      <c r="W24" s="243">
        <v>0</v>
      </c>
      <c r="X24" s="243">
        <v>0</v>
      </c>
      <c r="Y24" s="243">
        <v>0</v>
      </c>
      <c r="Z24" s="3">
        <f t="shared" si="0"/>
        <v>33</v>
      </c>
      <c r="AA24" s="246"/>
    </row>
    <row r="25" spans="1:27" x14ac:dyDescent="0.25">
      <c r="A25" s="460" t="s">
        <v>26</v>
      </c>
      <c r="B25" s="545" t="s">
        <v>8</v>
      </c>
      <c r="C25" s="545"/>
      <c r="D25" s="278" t="s">
        <v>2020</v>
      </c>
      <c r="E25" s="311" t="s">
        <v>869</v>
      </c>
      <c r="F25" s="249" t="s">
        <v>6</v>
      </c>
      <c r="G25" s="12">
        <v>79</v>
      </c>
      <c r="H25" s="12">
        <v>86</v>
      </c>
      <c r="I25" s="12">
        <v>77</v>
      </c>
      <c r="J25" s="12">
        <v>77</v>
      </c>
      <c r="K25" s="12">
        <v>89</v>
      </c>
      <c r="L25" s="12">
        <v>73</v>
      </c>
      <c r="M25" s="12">
        <v>82</v>
      </c>
      <c r="N25" s="12">
        <v>60</v>
      </c>
      <c r="O25" s="12">
        <v>54</v>
      </c>
      <c r="P25" s="12">
        <v>2</v>
      </c>
      <c r="Q25" s="12">
        <v>3</v>
      </c>
      <c r="R25" s="12">
        <v>27</v>
      </c>
      <c r="S25" s="12">
        <v>25</v>
      </c>
      <c r="T25" s="12">
        <v>29</v>
      </c>
      <c r="U25" s="12">
        <v>25</v>
      </c>
      <c r="V25" s="12">
        <v>26</v>
      </c>
      <c r="W25" s="12">
        <v>28</v>
      </c>
      <c r="X25" s="12">
        <v>25</v>
      </c>
      <c r="Y25" s="12">
        <v>27</v>
      </c>
      <c r="Z25" s="2">
        <f t="shared" si="0"/>
        <v>894</v>
      </c>
      <c r="AA25" s="263"/>
    </row>
    <row r="26" spans="1:27" ht="26.25" thickBot="1" x14ac:dyDescent="0.3">
      <c r="A26" s="262"/>
      <c r="B26" s="260"/>
      <c r="C26" s="260"/>
      <c r="D26" s="276"/>
      <c r="E26" s="299"/>
      <c r="F26" s="28" t="s">
        <v>3</v>
      </c>
      <c r="G26" s="92">
        <v>79</v>
      </c>
      <c r="H26" s="92">
        <v>86</v>
      </c>
      <c r="I26" s="92">
        <v>77</v>
      </c>
      <c r="J26" s="92">
        <v>77</v>
      </c>
      <c r="K26" s="92">
        <v>89</v>
      </c>
      <c r="L26" s="92">
        <v>73</v>
      </c>
      <c r="M26" s="92">
        <v>82</v>
      </c>
      <c r="N26" s="92">
        <v>60</v>
      </c>
      <c r="O26" s="92">
        <v>54</v>
      </c>
      <c r="P26" s="92">
        <v>2</v>
      </c>
      <c r="Q26" s="92">
        <v>3</v>
      </c>
      <c r="R26" s="92">
        <v>27</v>
      </c>
      <c r="S26" s="92">
        <v>25</v>
      </c>
      <c r="T26" s="92">
        <v>29</v>
      </c>
      <c r="U26" s="92">
        <v>25</v>
      </c>
      <c r="V26" s="92">
        <v>26</v>
      </c>
      <c r="W26" s="92">
        <v>28</v>
      </c>
      <c r="X26" s="92">
        <v>25</v>
      </c>
      <c r="Y26" s="92">
        <v>27</v>
      </c>
      <c r="Z26" s="1">
        <f t="shared" si="0"/>
        <v>894</v>
      </c>
      <c r="AA26" s="256"/>
    </row>
    <row r="27" spans="1:27" x14ac:dyDescent="0.25">
      <c r="A27" s="261" t="s">
        <v>27</v>
      </c>
      <c r="B27" s="259" t="s">
        <v>8</v>
      </c>
      <c r="C27" s="259"/>
      <c r="D27" s="275" t="s">
        <v>2332</v>
      </c>
      <c r="E27" s="321" t="s">
        <v>870</v>
      </c>
      <c r="F27" s="27" t="s">
        <v>6</v>
      </c>
      <c r="G27" s="62">
        <v>46</v>
      </c>
      <c r="H27" s="62">
        <v>41</v>
      </c>
      <c r="I27" s="62">
        <v>62</v>
      </c>
      <c r="J27" s="62">
        <v>52</v>
      </c>
      <c r="K27" s="62">
        <v>75</v>
      </c>
      <c r="L27" s="62">
        <v>59</v>
      </c>
      <c r="M27" s="62">
        <v>45</v>
      </c>
      <c r="N27" s="62">
        <v>67</v>
      </c>
      <c r="O27" s="62">
        <v>1</v>
      </c>
      <c r="P27" s="62">
        <v>2</v>
      </c>
      <c r="Q27" s="62">
        <v>25</v>
      </c>
      <c r="R27" s="62">
        <v>28</v>
      </c>
      <c r="S27" s="62">
        <v>26</v>
      </c>
      <c r="T27" s="62">
        <v>26</v>
      </c>
      <c r="U27" s="62">
        <v>22</v>
      </c>
      <c r="V27" s="62">
        <v>0</v>
      </c>
      <c r="W27" s="62">
        <v>14</v>
      </c>
      <c r="X27" s="62">
        <v>12</v>
      </c>
      <c r="Y27" s="62">
        <v>18</v>
      </c>
      <c r="Z27" s="4">
        <f t="shared" si="0"/>
        <v>621</v>
      </c>
      <c r="AA27" s="255"/>
    </row>
    <row r="28" spans="1:27" ht="26.25" thickBot="1" x14ac:dyDescent="0.3">
      <c r="A28" s="262"/>
      <c r="B28" s="260"/>
      <c r="C28" s="260"/>
      <c r="D28" s="276"/>
      <c r="E28" s="299"/>
      <c r="F28" s="28" t="s">
        <v>3</v>
      </c>
      <c r="G28" s="92">
        <v>46</v>
      </c>
      <c r="H28" s="92">
        <v>41</v>
      </c>
      <c r="I28" s="92">
        <v>62</v>
      </c>
      <c r="J28" s="92">
        <v>52</v>
      </c>
      <c r="K28" s="92">
        <v>75</v>
      </c>
      <c r="L28" s="92">
        <v>59</v>
      </c>
      <c r="M28" s="92">
        <v>45</v>
      </c>
      <c r="N28" s="92">
        <v>67</v>
      </c>
      <c r="O28" s="92">
        <v>1</v>
      </c>
      <c r="P28" s="92">
        <v>2</v>
      </c>
      <c r="Q28" s="92">
        <v>25</v>
      </c>
      <c r="R28" s="92">
        <v>28</v>
      </c>
      <c r="S28" s="92">
        <v>26</v>
      </c>
      <c r="T28" s="92">
        <v>26</v>
      </c>
      <c r="U28" s="92">
        <v>22</v>
      </c>
      <c r="V28" s="92">
        <v>0</v>
      </c>
      <c r="W28" s="92">
        <v>14</v>
      </c>
      <c r="X28" s="92">
        <v>12</v>
      </c>
      <c r="Y28" s="92">
        <v>18</v>
      </c>
      <c r="Z28" s="1">
        <f t="shared" si="0"/>
        <v>621</v>
      </c>
      <c r="AA28" s="256"/>
    </row>
    <row r="29" spans="1:27" x14ac:dyDescent="0.25">
      <c r="A29" s="261" t="s">
        <v>28</v>
      </c>
      <c r="B29" s="259" t="s">
        <v>8</v>
      </c>
      <c r="C29" s="259"/>
      <c r="D29" s="275" t="s">
        <v>2331</v>
      </c>
      <c r="E29" s="321" t="s">
        <v>871</v>
      </c>
      <c r="F29" s="27" t="s">
        <v>6</v>
      </c>
      <c r="G29" s="62">
        <v>17</v>
      </c>
      <c r="H29" s="62">
        <v>23</v>
      </c>
      <c r="I29" s="62">
        <v>25</v>
      </c>
      <c r="J29" s="62">
        <v>17</v>
      </c>
      <c r="K29" s="62">
        <v>21</v>
      </c>
      <c r="L29" s="62">
        <v>9</v>
      </c>
      <c r="M29" s="62">
        <v>15</v>
      </c>
      <c r="N29" s="62">
        <v>21</v>
      </c>
      <c r="O29" s="62">
        <v>16</v>
      </c>
      <c r="P29" s="62">
        <v>0</v>
      </c>
      <c r="Q29" s="62">
        <v>9</v>
      </c>
      <c r="R29" s="62">
        <v>20</v>
      </c>
      <c r="S29" s="62">
        <v>11</v>
      </c>
      <c r="T29" s="62">
        <v>12</v>
      </c>
      <c r="U29" s="62">
        <v>41</v>
      </c>
      <c r="V29" s="62">
        <v>21</v>
      </c>
      <c r="W29" s="62">
        <v>6</v>
      </c>
      <c r="X29" s="62">
        <v>26</v>
      </c>
      <c r="Y29" s="62">
        <v>28</v>
      </c>
      <c r="Z29" s="4">
        <f t="shared" si="0"/>
        <v>338</v>
      </c>
      <c r="AA29" s="255"/>
    </row>
    <row r="30" spans="1:27" ht="26.25" thickBot="1" x14ac:dyDescent="0.3">
      <c r="A30" s="262"/>
      <c r="B30" s="260"/>
      <c r="C30" s="260"/>
      <c r="D30" s="276"/>
      <c r="E30" s="299"/>
      <c r="F30" s="28" t="s">
        <v>3</v>
      </c>
      <c r="G30" s="92">
        <v>17</v>
      </c>
      <c r="H30" s="92">
        <v>23</v>
      </c>
      <c r="I30" s="92">
        <v>25</v>
      </c>
      <c r="J30" s="92">
        <v>17</v>
      </c>
      <c r="K30" s="92">
        <v>21</v>
      </c>
      <c r="L30" s="92">
        <v>9</v>
      </c>
      <c r="M30" s="92">
        <v>15</v>
      </c>
      <c r="N30" s="92">
        <v>21</v>
      </c>
      <c r="O30" s="92">
        <v>16</v>
      </c>
      <c r="P30" s="92">
        <v>0</v>
      </c>
      <c r="Q30" s="92">
        <v>9</v>
      </c>
      <c r="R30" s="92">
        <v>20</v>
      </c>
      <c r="S30" s="92">
        <v>11</v>
      </c>
      <c r="T30" s="92">
        <v>12</v>
      </c>
      <c r="U30" s="92">
        <v>41</v>
      </c>
      <c r="V30" s="92">
        <v>21</v>
      </c>
      <c r="W30" s="92">
        <v>6</v>
      </c>
      <c r="X30" s="92">
        <v>26</v>
      </c>
      <c r="Y30" s="92">
        <v>28</v>
      </c>
      <c r="Z30" s="1">
        <f t="shared" si="0"/>
        <v>338</v>
      </c>
      <c r="AA30" s="256"/>
    </row>
    <row r="31" spans="1:27" x14ac:dyDescent="0.25">
      <c r="A31" s="261" t="s">
        <v>30</v>
      </c>
      <c r="B31" s="259" t="s">
        <v>8</v>
      </c>
      <c r="C31" s="259"/>
      <c r="D31" s="275" t="s">
        <v>2021</v>
      </c>
      <c r="E31" s="321" t="s">
        <v>1902</v>
      </c>
      <c r="F31" s="27" t="s">
        <v>6</v>
      </c>
      <c r="G31" s="62">
        <v>23</v>
      </c>
      <c r="H31" s="62">
        <v>16</v>
      </c>
      <c r="I31" s="62">
        <v>11</v>
      </c>
      <c r="J31" s="62">
        <v>16</v>
      </c>
      <c r="K31" s="62">
        <v>22</v>
      </c>
      <c r="L31" s="62">
        <v>20</v>
      </c>
      <c r="M31" s="62">
        <v>20</v>
      </c>
      <c r="N31" s="62">
        <v>0</v>
      </c>
      <c r="O31" s="62">
        <v>2</v>
      </c>
      <c r="P31" s="62">
        <v>22</v>
      </c>
      <c r="Q31" s="62">
        <v>18</v>
      </c>
      <c r="R31" s="62">
        <v>16</v>
      </c>
      <c r="S31" s="62">
        <v>10</v>
      </c>
      <c r="T31" s="62">
        <v>18</v>
      </c>
      <c r="U31" s="62">
        <v>19</v>
      </c>
      <c r="V31" s="62">
        <v>14</v>
      </c>
      <c r="W31" s="62">
        <v>18</v>
      </c>
      <c r="X31" s="62">
        <v>16</v>
      </c>
      <c r="Y31" s="62">
        <v>20</v>
      </c>
      <c r="Z31" s="4">
        <f t="shared" si="0"/>
        <v>301</v>
      </c>
      <c r="AA31" s="255"/>
    </row>
    <row r="32" spans="1:27" ht="26.25" thickBot="1" x14ac:dyDescent="0.3">
      <c r="A32" s="262"/>
      <c r="B32" s="260"/>
      <c r="C32" s="260"/>
      <c r="D32" s="276"/>
      <c r="E32" s="299"/>
      <c r="F32" s="28" t="s">
        <v>3</v>
      </c>
      <c r="G32" s="92">
        <v>23</v>
      </c>
      <c r="H32" s="92">
        <v>16</v>
      </c>
      <c r="I32" s="92">
        <v>11</v>
      </c>
      <c r="J32" s="92">
        <v>16</v>
      </c>
      <c r="K32" s="92">
        <v>22</v>
      </c>
      <c r="L32" s="92">
        <v>20</v>
      </c>
      <c r="M32" s="92">
        <v>20</v>
      </c>
      <c r="N32" s="92">
        <v>0</v>
      </c>
      <c r="O32" s="92">
        <v>2</v>
      </c>
      <c r="P32" s="92">
        <v>22</v>
      </c>
      <c r="Q32" s="92">
        <v>18</v>
      </c>
      <c r="R32" s="92">
        <v>16</v>
      </c>
      <c r="S32" s="92">
        <v>10</v>
      </c>
      <c r="T32" s="92">
        <v>18</v>
      </c>
      <c r="U32" s="92">
        <v>19</v>
      </c>
      <c r="V32" s="92">
        <v>14</v>
      </c>
      <c r="W32" s="92">
        <v>18</v>
      </c>
      <c r="X32" s="92">
        <v>16</v>
      </c>
      <c r="Y32" s="92">
        <v>20</v>
      </c>
      <c r="Z32" s="1">
        <f t="shared" si="0"/>
        <v>301</v>
      </c>
      <c r="AA32" s="256"/>
    </row>
    <row r="33" spans="1:27" x14ac:dyDescent="0.25">
      <c r="A33" s="261" t="s">
        <v>31</v>
      </c>
      <c r="B33" s="259" t="s">
        <v>8</v>
      </c>
      <c r="C33" s="259"/>
      <c r="D33" s="275" t="s">
        <v>2022</v>
      </c>
      <c r="E33" s="321" t="s">
        <v>872</v>
      </c>
      <c r="F33" s="27" t="s">
        <v>6</v>
      </c>
      <c r="G33" s="62">
        <v>0</v>
      </c>
      <c r="H33" s="62">
        <v>87</v>
      </c>
      <c r="I33" s="62">
        <v>126</v>
      </c>
      <c r="J33" s="62">
        <v>88</v>
      </c>
      <c r="K33" s="62">
        <v>123</v>
      </c>
      <c r="L33" s="62">
        <v>98</v>
      </c>
      <c r="M33" s="62">
        <v>125</v>
      </c>
      <c r="N33" s="62">
        <v>91</v>
      </c>
      <c r="O33" s="62">
        <v>85</v>
      </c>
      <c r="P33" s="62">
        <v>87</v>
      </c>
      <c r="Q33" s="62">
        <v>124</v>
      </c>
      <c r="R33" s="62">
        <v>69</v>
      </c>
      <c r="S33" s="62">
        <v>69</v>
      </c>
      <c r="T33" s="62">
        <v>53</v>
      </c>
      <c r="U33" s="62">
        <v>47</v>
      </c>
      <c r="V33" s="62">
        <v>50</v>
      </c>
      <c r="W33" s="62">
        <v>63</v>
      </c>
      <c r="X33" s="62">
        <v>51</v>
      </c>
      <c r="Y33" s="62">
        <v>55</v>
      </c>
      <c r="Z33" s="4">
        <f t="shared" si="0"/>
        <v>1491</v>
      </c>
      <c r="AA33" s="255" t="s">
        <v>2344</v>
      </c>
    </row>
    <row r="34" spans="1:27" ht="26.25" thickBot="1" x14ac:dyDescent="0.3">
      <c r="A34" s="291"/>
      <c r="B34" s="296"/>
      <c r="C34" s="296"/>
      <c r="D34" s="298"/>
      <c r="E34" s="314"/>
      <c r="F34" s="244" t="s">
        <v>3</v>
      </c>
      <c r="G34" s="41">
        <v>0</v>
      </c>
      <c r="H34" s="41">
        <v>87</v>
      </c>
      <c r="I34" s="41">
        <v>126</v>
      </c>
      <c r="J34" s="41">
        <v>88</v>
      </c>
      <c r="K34" s="41">
        <v>123</v>
      </c>
      <c r="L34" s="41">
        <v>98</v>
      </c>
      <c r="M34" s="41">
        <v>125</v>
      </c>
      <c r="N34" s="41">
        <v>91</v>
      </c>
      <c r="O34" s="41">
        <v>85</v>
      </c>
      <c r="P34" s="41">
        <v>87</v>
      </c>
      <c r="Q34" s="41">
        <v>124</v>
      </c>
      <c r="R34" s="41">
        <v>69</v>
      </c>
      <c r="S34" s="41">
        <v>69</v>
      </c>
      <c r="T34" s="41">
        <v>53</v>
      </c>
      <c r="U34" s="41">
        <v>47</v>
      </c>
      <c r="V34" s="41">
        <v>50</v>
      </c>
      <c r="W34" s="41">
        <v>63</v>
      </c>
      <c r="X34" s="41">
        <v>51</v>
      </c>
      <c r="Y34" s="41">
        <v>55</v>
      </c>
      <c r="Z34" s="30">
        <f t="shared" si="0"/>
        <v>1491</v>
      </c>
      <c r="AA34" s="316"/>
    </row>
    <row r="35" spans="1:27" x14ac:dyDescent="0.25">
      <c r="A35" s="322" t="s">
        <v>13</v>
      </c>
      <c r="B35" s="323"/>
      <c r="C35" s="323"/>
      <c r="D35" s="323"/>
      <c r="E35" s="323"/>
      <c r="F35" s="240" t="s">
        <v>6</v>
      </c>
      <c r="G35" s="7">
        <f>G33+G31+G29+G27+G25++G23+G21+G19+G17+G15+G13+G11+G9+G7+G3</f>
        <v>1096</v>
      </c>
      <c r="H35" s="7">
        <f t="shared" ref="H35:Y35" si="1">H33+H31+H29+H27+H25++H23+H21+H19+H17+H15+H13+H11+H9+H7+H3</f>
        <v>1114</v>
      </c>
      <c r="I35" s="7">
        <f t="shared" si="1"/>
        <v>1308</v>
      </c>
      <c r="J35" s="7">
        <f t="shared" si="1"/>
        <v>1285</v>
      </c>
      <c r="K35" s="7">
        <f t="shared" si="1"/>
        <v>1389</v>
      </c>
      <c r="L35" s="7">
        <f t="shared" si="1"/>
        <v>1183</v>
      </c>
      <c r="M35" s="7">
        <f t="shared" si="1"/>
        <v>1197</v>
      </c>
      <c r="N35" s="7">
        <f t="shared" si="1"/>
        <v>1051</v>
      </c>
      <c r="O35" s="7">
        <f t="shared" si="1"/>
        <v>1000</v>
      </c>
      <c r="P35" s="7">
        <f t="shared" si="1"/>
        <v>665</v>
      </c>
      <c r="Q35" s="7">
        <f t="shared" si="1"/>
        <v>885</v>
      </c>
      <c r="R35" s="7">
        <f t="shared" si="1"/>
        <v>647</v>
      </c>
      <c r="S35" s="7">
        <f t="shared" si="1"/>
        <v>750</v>
      </c>
      <c r="T35" s="7">
        <f t="shared" si="1"/>
        <v>670</v>
      </c>
      <c r="U35" s="7">
        <f t="shared" si="1"/>
        <v>671</v>
      </c>
      <c r="V35" s="7">
        <f t="shared" si="1"/>
        <v>594</v>
      </c>
      <c r="W35" s="7">
        <f t="shared" si="1"/>
        <v>653</v>
      </c>
      <c r="X35" s="7">
        <f t="shared" si="1"/>
        <v>639</v>
      </c>
      <c r="Y35" s="7">
        <f t="shared" si="1"/>
        <v>693</v>
      </c>
      <c r="Z35" s="250">
        <f t="shared" si="0"/>
        <v>17490</v>
      </c>
      <c r="AA35" s="206"/>
    </row>
    <row r="36" spans="1:27" ht="26.25" thickBot="1" x14ac:dyDescent="0.3">
      <c r="A36" s="324"/>
      <c r="B36" s="325"/>
      <c r="C36" s="325"/>
      <c r="D36" s="325"/>
      <c r="E36" s="325"/>
      <c r="F36" s="242" t="s">
        <v>3</v>
      </c>
      <c r="G36" s="8">
        <f>G34+G32+G30+G28+G26++G24+G22+G20+G18+G16+G14+G12+G10+G8+G4</f>
        <v>1090</v>
      </c>
      <c r="H36" s="8">
        <f t="shared" ref="H36:Y36" si="2">H34+H32+H30+H28+H26++H24+H22+H20+H18+H16+H14+H12+H10+H8+H4</f>
        <v>1111</v>
      </c>
      <c r="I36" s="8">
        <f t="shared" si="2"/>
        <v>1308</v>
      </c>
      <c r="J36" s="8">
        <f t="shared" si="2"/>
        <v>1284</v>
      </c>
      <c r="K36" s="8">
        <f t="shared" si="2"/>
        <v>1388</v>
      </c>
      <c r="L36" s="8">
        <f t="shared" si="2"/>
        <v>1182</v>
      </c>
      <c r="M36" s="8">
        <f t="shared" si="2"/>
        <v>1195</v>
      </c>
      <c r="N36" s="8">
        <f t="shared" si="2"/>
        <v>1051</v>
      </c>
      <c r="O36" s="8">
        <f t="shared" si="2"/>
        <v>1003</v>
      </c>
      <c r="P36" s="8">
        <f t="shared" si="2"/>
        <v>666</v>
      </c>
      <c r="Q36" s="8">
        <f t="shared" si="2"/>
        <v>872</v>
      </c>
      <c r="R36" s="8">
        <f t="shared" si="2"/>
        <v>632</v>
      </c>
      <c r="S36" s="8">
        <f t="shared" si="2"/>
        <v>749</v>
      </c>
      <c r="T36" s="8">
        <f t="shared" si="2"/>
        <v>670</v>
      </c>
      <c r="U36" s="8">
        <f t="shared" si="2"/>
        <v>671</v>
      </c>
      <c r="V36" s="8">
        <f t="shared" si="2"/>
        <v>594</v>
      </c>
      <c r="W36" s="8">
        <f t="shared" si="2"/>
        <v>551</v>
      </c>
      <c r="X36" s="8">
        <f t="shared" si="2"/>
        <v>638</v>
      </c>
      <c r="Y36" s="8">
        <f t="shared" si="2"/>
        <v>693</v>
      </c>
      <c r="Z36" s="3">
        <f t="shared" si="0"/>
        <v>17348</v>
      </c>
      <c r="AA36" s="248"/>
    </row>
  </sheetData>
  <mergeCells count="74">
    <mergeCell ref="A35:E36"/>
    <mergeCell ref="AA25:AA26"/>
    <mergeCell ref="E25:E26"/>
    <mergeCell ref="D25:D26"/>
    <mergeCell ref="A33:A34"/>
    <mergeCell ref="B33:C34"/>
    <mergeCell ref="D33:D34"/>
    <mergeCell ref="E33:E34"/>
    <mergeCell ref="AA33:AA34"/>
    <mergeCell ref="A31:A32"/>
    <mergeCell ref="B31:C32"/>
    <mergeCell ref="D31:D32"/>
    <mergeCell ref="E31:E32"/>
    <mergeCell ref="AA31:AA32"/>
    <mergeCell ref="A29:A30"/>
    <mergeCell ref="B29:C30"/>
    <mergeCell ref="D29:D30"/>
    <mergeCell ref="E29:E30"/>
    <mergeCell ref="AA29:AA30"/>
    <mergeCell ref="A27:A28"/>
    <mergeCell ref="B27:C28"/>
    <mergeCell ref="D27:D28"/>
    <mergeCell ref="E27:E28"/>
    <mergeCell ref="AA27:AA28"/>
    <mergeCell ref="A25:A26"/>
    <mergeCell ref="B25:C26"/>
    <mergeCell ref="C21:C22"/>
    <mergeCell ref="D21:D22"/>
    <mergeCell ref="E21:E22"/>
    <mergeCell ref="C23:C24"/>
    <mergeCell ref="B19:B24"/>
    <mergeCell ref="A17:A24"/>
    <mergeCell ref="D23:D24"/>
    <mergeCell ref="E23:E24"/>
    <mergeCell ref="AA21:AA22"/>
    <mergeCell ref="B17:C18"/>
    <mergeCell ref="D17:D18"/>
    <mergeCell ref="E17:E18"/>
    <mergeCell ref="AA17:AA18"/>
    <mergeCell ref="C19:C20"/>
    <mergeCell ref="D19:D20"/>
    <mergeCell ref="E19:E20"/>
    <mergeCell ref="AA19:AA20"/>
    <mergeCell ref="A13:A16"/>
    <mergeCell ref="B13:C14"/>
    <mergeCell ref="D13:D14"/>
    <mergeCell ref="E13:E14"/>
    <mergeCell ref="AA13:AA14"/>
    <mergeCell ref="B15:B16"/>
    <mergeCell ref="C15:C16"/>
    <mergeCell ref="D15:D16"/>
    <mergeCell ref="E15:E16"/>
    <mergeCell ref="AA15:AA16"/>
    <mergeCell ref="A11:A12"/>
    <mergeCell ref="B11:C12"/>
    <mergeCell ref="D11:D12"/>
    <mergeCell ref="E11:E12"/>
    <mergeCell ref="AA11:AA12"/>
    <mergeCell ref="A9:A10"/>
    <mergeCell ref="B9:C10"/>
    <mergeCell ref="D9:D10"/>
    <mergeCell ref="E9:E10"/>
    <mergeCell ref="AA9:AA10"/>
    <mergeCell ref="A7:A8"/>
    <mergeCell ref="B7:C8"/>
    <mergeCell ref="D7:D8"/>
    <mergeCell ref="E7:E8"/>
    <mergeCell ref="AA7:AA8"/>
    <mergeCell ref="B6:C6"/>
    <mergeCell ref="A1:AA1"/>
    <mergeCell ref="A2:E2"/>
    <mergeCell ref="A3:E4"/>
    <mergeCell ref="AA3:AA4"/>
    <mergeCell ref="A5:AA5"/>
  </mergeCells>
  <pageMargins left="0.25" right="0.25" top="0.75" bottom="0.75" header="0.3" footer="0.3"/>
  <pageSetup paperSize="9" scale="5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4"/>
  <sheetViews>
    <sheetView topLeftCell="A2" zoomScale="75" zoomScaleNormal="75" zoomScaleSheetLayoutView="80" workbookViewId="0">
      <pane xSplit="6" ySplit="5" topLeftCell="G181" activePane="bottomRight" state="frozen"/>
      <selection activeCell="A2" sqref="A2"/>
      <selection pane="topRight" activeCell="G2" sqref="G2"/>
      <selection pane="bottomLeft" activeCell="A7" sqref="A7"/>
      <selection pane="bottomRight" activeCell="D189" sqref="D189:E190"/>
    </sheetView>
  </sheetViews>
  <sheetFormatPr defaultRowHeight="12.75" x14ac:dyDescent="0.25"/>
  <cols>
    <col min="1" max="1" width="7.5703125" style="115" customWidth="1"/>
    <col min="2" max="2" width="40" style="116" customWidth="1"/>
    <col min="3" max="3" width="9.28515625" style="117" customWidth="1"/>
    <col min="4" max="4" width="43.28515625" style="115" customWidth="1"/>
    <col min="5" max="5" width="15.42578125" style="115" customWidth="1"/>
    <col min="6" max="6" width="31.140625" style="116" customWidth="1"/>
    <col min="7" max="7" width="8" style="18" customWidth="1"/>
    <col min="8" max="8" width="7.7109375" style="18" customWidth="1"/>
    <col min="9" max="9" width="7.140625" style="18" customWidth="1"/>
    <col min="10" max="10" width="7.5703125" style="18" customWidth="1"/>
    <col min="11" max="11" width="7.140625" style="18" customWidth="1"/>
    <col min="12" max="12" width="8" style="18" customWidth="1"/>
    <col min="13" max="13" width="9" style="18" customWidth="1"/>
    <col min="14" max="14" width="8.140625" style="18" customWidth="1"/>
    <col min="15" max="15" width="7.5703125" style="18" customWidth="1"/>
    <col min="16" max="16" width="6.7109375" style="18" customWidth="1"/>
    <col min="17" max="17" width="8.140625" style="18" customWidth="1"/>
    <col min="18" max="18" width="7.7109375" style="18" customWidth="1"/>
    <col min="19" max="19" width="7.140625" style="18" customWidth="1"/>
    <col min="20" max="21" width="8.140625" style="18" customWidth="1"/>
    <col min="22" max="25" width="6.5703125" style="18" customWidth="1"/>
    <col min="26" max="26" width="10.5703125" style="18" customWidth="1"/>
    <col min="27" max="27" width="13.7109375" style="18" customWidth="1"/>
    <col min="28" max="16384" width="9.140625" style="18"/>
  </cols>
  <sheetData>
    <row r="1" spans="1:28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8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8" ht="25.5" x14ac:dyDescent="0.25">
      <c r="A3" s="277" t="s">
        <v>1885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8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8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8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8" x14ac:dyDescent="0.25">
      <c r="A7" s="261">
        <v>1</v>
      </c>
      <c r="B7" s="259" t="s">
        <v>8</v>
      </c>
      <c r="C7" s="259"/>
      <c r="D7" s="275" t="s">
        <v>874</v>
      </c>
      <c r="E7" s="321" t="s">
        <v>875</v>
      </c>
      <c r="F7" s="27" t="s">
        <v>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65</v>
      </c>
      <c r="U7" s="7">
        <v>53</v>
      </c>
      <c r="V7" s="7">
        <v>74</v>
      </c>
      <c r="W7" s="7">
        <v>87</v>
      </c>
      <c r="X7" s="7">
        <v>92</v>
      </c>
      <c r="Y7" s="7">
        <v>90</v>
      </c>
      <c r="Z7" s="7">
        <f>SUM(G7:Y7)</f>
        <v>461</v>
      </c>
      <c r="AA7" s="255"/>
      <c r="AB7" s="147"/>
    </row>
    <row r="8" spans="1:28" ht="26.25" thickBot="1" x14ac:dyDescent="0.3">
      <c r="A8" s="262"/>
      <c r="B8" s="260"/>
      <c r="C8" s="260"/>
      <c r="D8" s="276"/>
      <c r="E8" s="299"/>
      <c r="F8" s="28" t="s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65</v>
      </c>
      <c r="U8" s="6">
        <v>53</v>
      </c>
      <c r="V8" s="6">
        <v>74</v>
      </c>
      <c r="W8" s="6">
        <v>87</v>
      </c>
      <c r="X8" s="6">
        <v>92</v>
      </c>
      <c r="Y8" s="6">
        <v>90</v>
      </c>
      <c r="Z8" s="6">
        <f t="shared" ref="Z8:Z71" si="0">SUM(G8:Y8)</f>
        <v>461</v>
      </c>
      <c r="AA8" s="256"/>
      <c r="AB8" s="147"/>
    </row>
    <row r="9" spans="1:28" x14ac:dyDescent="0.25">
      <c r="A9" s="261" t="s">
        <v>12</v>
      </c>
      <c r="B9" s="259" t="s">
        <v>8</v>
      </c>
      <c r="C9" s="259"/>
      <c r="D9" s="275" t="s">
        <v>876</v>
      </c>
      <c r="E9" s="321" t="s">
        <v>877</v>
      </c>
      <c r="F9" s="27" t="s">
        <v>6</v>
      </c>
      <c r="G9" s="7">
        <v>166</v>
      </c>
      <c r="H9" s="7">
        <v>180</v>
      </c>
      <c r="I9" s="7">
        <v>198</v>
      </c>
      <c r="J9" s="7">
        <v>170</v>
      </c>
      <c r="K9" s="7">
        <v>182</v>
      </c>
      <c r="L9" s="7">
        <v>176</v>
      </c>
      <c r="M9" s="7">
        <v>181</v>
      </c>
      <c r="N9" s="7">
        <v>139</v>
      </c>
      <c r="O9" s="7">
        <v>153</v>
      </c>
      <c r="P9" s="7">
        <v>54</v>
      </c>
      <c r="Q9" s="7">
        <v>193</v>
      </c>
      <c r="R9" s="7">
        <v>54</v>
      </c>
      <c r="S9" s="7">
        <v>179</v>
      </c>
      <c r="T9" s="7">
        <v>91</v>
      </c>
      <c r="U9" s="7">
        <v>118</v>
      </c>
      <c r="V9" s="7">
        <v>94</v>
      </c>
      <c r="W9" s="7">
        <v>124</v>
      </c>
      <c r="X9" s="7">
        <v>128</v>
      </c>
      <c r="Y9" s="7">
        <v>115</v>
      </c>
      <c r="Z9" s="7">
        <f t="shared" si="0"/>
        <v>2695</v>
      </c>
      <c r="AA9" s="255"/>
      <c r="AB9" s="147"/>
    </row>
    <row r="10" spans="1:28" ht="26.25" thickBot="1" x14ac:dyDescent="0.3">
      <c r="A10" s="262"/>
      <c r="B10" s="260"/>
      <c r="C10" s="260"/>
      <c r="D10" s="276"/>
      <c r="E10" s="299"/>
      <c r="F10" s="28" t="s">
        <v>3</v>
      </c>
      <c r="G10" s="6">
        <v>166</v>
      </c>
      <c r="H10" s="6">
        <v>180</v>
      </c>
      <c r="I10" s="6">
        <v>198</v>
      </c>
      <c r="J10" s="6">
        <v>170</v>
      </c>
      <c r="K10" s="6">
        <v>182</v>
      </c>
      <c r="L10" s="6">
        <v>176</v>
      </c>
      <c r="M10" s="6">
        <v>181</v>
      </c>
      <c r="N10" s="6">
        <v>139</v>
      </c>
      <c r="O10" s="6">
        <v>153</v>
      </c>
      <c r="P10" s="6">
        <v>54</v>
      </c>
      <c r="Q10" s="6">
        <v>193</v>
      </c>
      <c r="R10" s="6">
        <v>54</v>
      </c>
      <c r="S10" s="6">
        <v>179</v>
      </c>
      <c r="T10" s="6">
        <v>91</v>
      </c>
      <c r="U10" s="6">
        <v>118</v>
      </c>
      <c r="V10" s="6">
        <v>94</v>
      </c>
      <c r="W10" s="6">
        <v>124</v>
      </c>
      <c r="X10" s="6">
        <v>128</v>
      </c>
      <c r="Y10" s="6">
        <v>115</v>
      </c>
      <c r="Z10" s="6">
        <f t="shared" si="0"/>
        <v>2695</v>
      </c>
      <c r="AA10" s="256"/>
      <c r="AB10" s="147"/>
    </row>
    <row r="11" spans="1:28" x14ac:dyDescent="0.25">
      <c r="A11" s="261" t="s">
        <v>22</v>
      </c>
      <c r="B11" s="259" t="s">
        <v>8</v>
      </c>
      <c r="C11" s="259"/>
      <c r="D11" s="275" t="s">
        <v>2125</v>
      </c>
      <c r="E11" s="321" t="s">
        <v>878</v>
      </c>
      <c r="F11" s="27" t="s">
        <v>6</v>
      </c>
      <c r="G11" s="7">
        <v>67</v>
      </c>
      <c r="H11" s="7">
        <v>59</v>
      </c>
      <c r="I11" s="7">
        <v>74</v>
      </c>
      <c r="J11" s="7">
        <v>71</v>
      </c>
      <c r="K11" s="7">
        <v>74</v>
      </c>
      <c r="L11" s="7">
        <v>100</v>
      </c>
      <c r="M11" s="7">
        <v>51</v>
      </c>
      <c r="N11" s="7">
        <v>32</v>
      </c>
      <c r="O11" s="7">
        <v>30</v>
      </c>
      <c r="P11" s="7">
        <v>23</v>
      </c>
      <c r="Q11" s="7">
        <v>16</v>
      </c>
      <c r="R11" s="7">
        <v>15</v>
      </c>
      <c r="S11" s="7">
        <v>15</v>
      </c>
      <c r="T11" s="7">
        <v>15</v>
      </c>
      <c r="U11" s="7">
        <v>0</v>
      </c>
      <c r="V11" s="7">
        <v>20</v>
      </c>
      <c r="W11" s="7">
        <v>18</v>
      </c>
      <c r="X11" s="7">
        <v>20</v>
      </c>
      <c r="Y11" s="7">
        <v>18</v>
      </c>
      <c r="Z11" s="7">
        <f t="shared" si="0"/>
        <v>718</v>
      </c>
      <c r="AA11" s="255"/>
      <c r="AB11" s="147"/>
    </row>
    <row r="12" spans="1:28" ht="26.25" thickBot="1" x14ac:dyDescent="0.3">
      <c r="A12" s="262"/>
      <c r="B12" s="260"/>
      <c r="C12" s="260"/>
      <c r="D12" s="276"/>
      <c r="E12" s="299"/>
      <c r="F12" s="28" t="s">
        <v>3</v>
      </c>
      <c r="G12" s="6">
        <v>67</v>
      </c>
      <c r="H12" s="6">
        <v>59</v>
      </c>
      <c r="I12" s="6">
        <v>74</v>
      </c>
      <c r="J12" s="6">
        <v>71</v>
      </c>
      <c r="K12" s="6">
        <v>74</v>
      </c>
      <c r="L12" s="6">
        <v>100</v>
      </c>
      <c r="M12" s="6">
        <v>51</v>
      </c>
      <c r="N12" s="6">
        <v>32</v>
      </c>
      <c r="O12" s="6">
        <v>30</v>
      </c>
      <c r="P12" s="6">
        <v>23</v>
      </c>
      <c r="Q12" s="6">
        <v>16</v>
      </c>
      <c r="R12" s="6">
        <v>15</v>
      </c>
      <c r="S12" s="6">
        <v>15</v>
      </c>
      <c r="T12" s="6">
        <v>15</v>
      </c>
      <c r="U12" s="6">
        <v>0</v>
      </c>
      <c r="V12" s="6">
        <v>20</v>
      </c>
      <c r="W12" s="6">
        <v>18</v>
      </c>
      <c r="X12" s="6">
        <v>20</v>
      </c>
      <c r="Y12" s="6">
        <v>18</v>
      </c>
      <c r="Z12" s="6">
        <f t="shared" si="0"/>
        <v>718</v>
      </c>
      <c r="AA12" s="256"/>
      <c r="AB12" s="147"/>
    </row>
    <row r="13" spans="1:28" x14ac:dyDescent="0.25">
      <c r="A13" s="261" t="s">
        <v>24</v>
      </c>
      <c r="B13" s="259" t="s">
        <v>8</v>
      </c>
      <c r="C13" s="259"/>
      <c r="D13" s="275" t="s">
        <v>2023</v>
      </c>
      <c r="E13" s="321" t="s">
        <v>879</v>
      </c>
      <c r="F13" s="27" t="s">
        <v>6</v>
      </c>
      <c r="G13" s="7">
        <v>292</v>
      </c>
      <c r="H13" s="7">
        <v>251</v>
      </c>
      <c r="I13" s="7">
        <v>222</v>
      </c>
      <c r="J13" s="7">
        <v>240</v>
      </c>
      <c r="K13" s="7">
        <v>245</v>
      </c>
      <c r="L13" s="7">
        <v>227</v>
      </c>
      <c r="M13" s="7">
        <v>241</v>
      </c>
      <c r="N13" s="7">
        <v>205</v>
      </c>
      <c r="O13" s="7">
        <v>192</v>
      </c>
      <c r="P13" s="7">
        <v>82</v>
      </c>
      <c r="Q13" s="7">
        <v>250</v>
      </c>
      <c r="R13" s="7">
        <v>119</v>
      </c>
      <c r="S13" s="7">
        <v>167</v>
      </c>
      <c r="T13" s="7">
        <v>97</v>
      </c>
      <c r="U13" s="7">
        <v>99</v>
      </c>
      <c r="V13" s="7">
        <v>86</v>
      </c>
      <c r="W13" s="7">
        <v>90</v>
      </c>
      <c r="X13" s="7">
        <v>96</v>
      </c>
      <c r="Y13" s="7">
        <v>103</v>
      </c>
      <c r="Z13" s="7">
        <f t="shared" si="0"/>
        <v>3304</v>
      </c>
      <c r="AA13" s="255"/>
      <c r="AB13" s="147"/>
    </row>
    <row r="14" spans="1:28" ht="26.25" thickBot="1" x14ac:dyDescent="0.3">
      <c r="A14" s="262"/>
      <c r="B14" s="260"/>
      <c r="C14" s="260"/>
      <c r="D14" s="276"/>
      <c r="E14" s="299"/>
      <c r="F14" s="28" t="s">
        <v>3</v>
      </c>
      <c r="G14" s="6">
        <v>292</v>
      </c>
      <c r="H14" s="6">
        <v>251</v>
      </c>
      <c r="I14" s="6">
        <v>222</v>
      </c>
      <c r="J14" s="6">
        <v>240</v>
      </c>
      <c r="K14" s="6">
        <v>245</v>
      </c>
      <c r="L14" s="6">
        <v>227</v>
      </c>
      <c r="M14" s="6">
        <v>241</v>
      </c>
      <c r="N14" s="6">
        <v>205</v>
      </c>
      <c r="O14" s="6">
        <v>192</v>
      </c>
      <c r="P14" s="6">
        <v>82</v>
      </c>
      <c r="Q14" s="6">
        <v>250</v>
      </c>
      <c r="R14" s="6">
        <v>119</v>
      </c>
      <c r="S14" s="6">
        <v>167</v>
      </c>
      <c r="T14" s="6">
        <v>97</v>
      </c>
      <c r="U14" s="6">
        <v>99</v>
      </c>
      <c r="V14" s="6">
        <v>86</v>
      </c>
      <c r="W14" s="6">
        <v>90</v>
      </c>
      <c r="X14" s="6">
        <v>96</v>
      </c>
      <c r="Y14" s="6">
        <v>103</v>
      </c>
      <c r="Z14" s="6">
        <f t="shared" si="0"/>
        <v>3304</v>
      </c>
      <c r="AA14" s="256"/>
      <c r="AB14" s="147"/>
    </row>
    <row r="15" spans="1:28" x14ac:dyDescent="0.25">
      <c r="A15" s="261" t="s">
        <v>25</v>
      </c>
      <c r="B15" s="259" t="s">
        <v>8</v>
      </c>
      <c r="C15" s="259"/>
      <c r="D15" s="275" t="s">
        <v>2024</v>
      </c>
      <c r="E15" s="321" t="s">
        <v>880</v>
      </c>
      <c r="F15" s="27" t="s">
        <v>6</v>
      </c>
      <c r="G15" s="7">
        <v>59</v>
      </c>
      <c r="H15" s="7">
        <v>63</v>
      </c>
      <c r="I15" s="7">
        <v>51</v>
      </c>
      <c r="J15" s="7">
        <v>44</v>
      </c>
      <c r="K15" s="7">
        <v>50</v>
      </c>
      <c r="L15" s="7">
        <v>70</v>
      </c>
      <c r="M15" s="7">
        <v>54</v>
      </c>
      <c r="N15" s="7">
        <v>49</v>
      </c>
      <c r="O15" s="7">
        <v>50</v>
      </c>
      <c r="P15" s="7">
        <v>13</v>
      </c>
      <c r="Q15" s="7">
        <v>31</v>
      </c>
      <c r="R15" s="7">
        <v>7</v>
      </c>
      <c r="S15" s="7">
        <v>19</v>
      </c>
      <c r="T15" s="7">
        <v>16</v>
      </c>
      <c r="U15" s="7">
        <v>17</v>
      </c>
      <c r="V15" s="7">
        <v>13</v>
      </c>
      <c r="W15" s="7">
        <v>22</v>
      </c>
      <c r="X15" s="7">
        <v>26</v>
      </c>
      <c r="Y15" s="7">
        <v>22</v>
      </c>
      <c r="Z15" s="7">
        <f t="shared" si="0"/>
        <v>676</v>
      </c>
      <c r="AA15" s="255"/>
      <c r="AB15" s="147"/>
    </row>
    <row r="16" spans="1:28" ht="26.25" thickBot="1" x14ac:dyDescent="0.3">
      <c r="A16" s="291"/>
      <c r="B16" s="296"/>
      <c r="C16" s="296"/>
      <c r="D16" s="298"/>
      <c r="E16" s="314"/>
      <c r="F16" s="183" t="s">
        <v>3</v>
      </c>
      <c r="G16" s="24">
        <v>59</v>
      </c>
      <c r="H16" s="24">
        <v>63</v>
      </c>
      <c r="I16" s="24">
        <v>51</v>
      </c>
      <c r="J16" s="24">
        <v>44</v>
      </c>
      <c r="K16" s="24">
        <v>50</v>
      </c>
      <c r="L16" s="24">
        <v>70</v>
      </c>
      <c r="M16" s="24">
        <v>54</v>
      </c>
      <c r="N16" s="24">
        <v>49</v>
      </c>
      <c r="O16" s="24">
        <v>50</v>
      </c>
      <c r="P16" s="24">
        <v>13</v>
      </c>
      <c r="Q16" s="24">
        <v>31</v>
      </c>
      <c r="R16" s="24">
        <v>7</v>
      </c>
      <c r="S16" s="24">
        <v>19</v>
      </c>
      <c r="T16" s="24">
        <v>16</v>
      </c>
      <c r="U16" s="24">
        <v>17</v>
      </c>
      <c r="V16" s="24">
        <v>13</v>
      </c>
      <c r="W16" s="24">
        <v>22</v>
      </c>
      <c r="X16" s="24">
        <v>26</v>
      </c>
      <c r="Y16" s="24">
        <v>22</v>
      </c>
      <c r="Z16" s="24">
        <f t="shared" si="0"/>
        <v>676</v>
      </c>
      <c r="AA16" s="316"/>
      <c r="AB16" s="147"/>
    </row>
    <row r="17" spans="1:28" x14ac:dyDescent="0.25">
      <c r="A17" s="261" t="s">
        <v>26</v>
      </c>
      <c r="B17" s="259" t="s">
        <v>8</v>
      </c>
      <c r="C17" s="259"/>
      <c r="D17" s="275" t="s">
        <v>2025</v>
      </c>
      <c r="E17" s="321" t="s">
        <v>881</v>
      </c>
      <c r="F17" s="177" t="s">
        <v>6</v>
      </c>
      <c r="G17" s="7">
        <v>226</v>
      </c>
      <c r="H17" s="7">
        <v>224</v>
      </c>
      <c r="I17" s="7">
        <v>223</v>
      </c>
      <c r="J17" s="7">
        <v>239</v>
      </c>
      <c r="K17" s="7">
        <v>202</v>
      </c>
      <c r="L17" s="7">
        <v>208</v>
      </c>
      <c r="M17" s="7">
        <v>198</v>
      </c>
      <c r="N17" s="7">
        <v>207</v>
      </c>
      <c r="O17" s="7">
        <v>194</v>
      </c>
      <c r="P17" s="7">
        <v>54</v>
      </c>
      <c r="Q17" s="7">
        <v>134</v>
      </c>
      <c r="R17" s="7">
        <v>71</v>
      </c>
      <c r="S17" s="7">
        <v>86</v>
      </c>
      <c r="T17" s="7">
        <v>90</v>
      </c>
      <c r="U17" s="7">
        <v>81</v>
      </c>
      <c r="V17" s="7">
        <v>65</v>
      </c>
      <c r="W17" s="7">
        <v>76</v>
      </c>
      <c r="X17" s="7">
        <v>90</v>
      </c>
      <c r="Y17" s="7">
        <v>96</v>
      </c>
      <c r="Z17" s="7">
        <f t="shared" si="0"/>
        <v>2764</v>
      </c>
      <c r="AA17" s="255"/>
      <c r="AB17" s="147"/>
    </row>
    <row r="18" spans="1:28" ht="25.5" x14ac:dyDescent="0.25">
      <c r="A18" s="262"/>
      <c r="B18" s="260"/>
      <c r="C18" s="260"/>
      <c r="D18" s="276"/>
      <c r="E18" s="299"/>
      <c r="F18" s="178" t="s">
        <v>3</v>
      </c>
      <c r="G18" s="6">
        <v>226</v>
      </c>
      <c r="H18" s="6">
        <v>224</v>
      </c>
      <c r="I18" s="6">
        <v>223</v>
      </c>
      <c r="J18" s="6">
        <v>239</v>
      </c>
      <c r="K18" s="6">
        <v>202</v>
      </c>
      <c r="L18" s="6">
        <v>208</v>
      </c>
      <c r="M18" s="6">
        <v>198</v>
      </c>
      <c r="N18" s="6">
        <v>207</v>
      </c>
      <c r="O18" s="6">
        <v>194</v>
      </c>
      <c r="P18" s="6">
        <v>54</v>
      </c>
      <c r="Q18" s="6">
        <v>134</v>
      </c>
      <c r="R18" s="6">
        <v>71</v>
      </c>
      <c r="S18" s="6">
        <v>86</v>
      </c>
      <c r="T18" s="6">
        <v>90</v>
      </c>
      <c r="U18" s="6">
        <v>81</v>
      </c>
      <c r="V18" s="6">
        <v>65</v>
      </c>
      <c r="W18" s="6">
        <v>76</v>
      </c>
      <c r="X18" s="6">
        <v>90</v>
      </c>
      <c r="Y18" s="6">
        <v>96</v>
      </c>
      <c r="Z18" s="6">
        <f t="shared" si="0"/>
        <v>2764</v>
      </c>
      <c r="AA18" s="256"/>
      <c r="AB18" s="147"/>
    </row>
    <row r="19" spans="1:28" x14ac:dyDescent="0.25">
      <c r="A19" s="262"/>
      <c r="B19" s="260" t="s">
        <v>10</v>
      </c>
      <c r="C19" s="286" t="s">
        <v>72</v>
      </c>
      <c r="D19" s="276" t="s">
        <v>2334</v>
      </c>
      <c r="E19" s="299" t="s">
        <v>882</v>
      </c>
      <c r="F19" s="178" t="s">
        <v>6</v>
      </c>
      <c r="G19" s="6">
        <v>112</v>
      </c>
      <c r="H19" s="6">
        <v>166</v>
      </c>
      <c r="I19" s="15">
        <v>140</v>
      </c>
      <c r="J19" s="15">
        <v>97</v>
      </c>
      <c r="K19" s="15">
        <v>165</v>
      </c>
      <c r="L19" s="6">
        <v>60</v>
      </c>
      <c r="M19" s="6">
        <v>150</v>
      </c>
      <c r="N19" s="6">
        <v>187</v>
      </c>
      <c r="O19" s="6">
        <v>201</v>
      </c>
      <c r="P19" s="6">
        <v>0</v>
      </c>
      <c r="Q19" s="6">
        <v>79</v>
      </c>
      <c r="R19" s="6">
        <v>58</v>
      </c>
      <c r="S19" s="6">
        <v>61</v>
      </c>
      <c r="T19" s="6">
        <v>105</v>
      </c>
      <c r="U19" s="6">
        <v>93</v>
      </c>
      <c r="V19" s="6">
        <v>98</v>
      </c>
      <c r="W19" s="6">
        <v>71</v>
      </c>
      <c r="X19" s="6">
        <v>0</v>
      </c>
      <c r="Y19" s="6">
        <v>0</v>
      </c>
      <c r="Z19" s="6">
        <f t="shared" si="0"/>
        <v>1843</v>
      </c>
      <c r="AA19" s="256"/>
      <c r="AB19" s="147"/>
    </row>
    <row r="20" spans="1:28" ht="26.25" thickBot="1" x14ac:dyDescent="0.3">
      <c r="A20" s="300"/>
      <c r="B20" s="302"/>
      <c r="C20" s="303"/>
      <c r="D20" s="280"/>
      <c r="E20" s="318"/>
      <c r="F20" s="182" t="s">
        <v>3</v>
      </c>
      <c r="G20" s="8">
        <v>112</v>
      </c>
      <c r="H20" s="8">
        <v>166</v>
      </c>
      <c r="I20" s="47">
        <v>140</v>
      </c>
      <c r="J20" s="47">
        <v>97</v>
      </c>
      <c r="K20" s="47">
        <v>165</v>
      </c>
      <c r="L20" s="8">
        <v>60</v>
      </c>
      <c r="M20" s="8">
        <v>150</v>
      </c>
      <c r="N20" s="8">
        <v>187</v>
      </c>
      <c r="O20" s="8">
        <v>201</v>
      </c>
      <c r="P20" s="8">
        <v>0</v>
      </c>
      <c r="Q20" s="8">
        <v>79</v>
      </c>
      <c r="R20" s="8">
        <v>58</v>
      </c>
      <c r="S20" s="8">
        <v>61</v>
      </c>
      <c r="T20" s="8">
        <v>105</v>
      </c>
      <c r="U20" s="8">
        <v>93</v>
      </c>
      <c r="V20" s="8">
        <v>98</v>
      </c>
      <c r="W20" s="8">
        <v>71</v>
      </c>
      <c r="X20" s="8">
        <v>0</v>
      </c>
      <c r="Y20" s="8">
        <v>0</v>
      </c>
      <c r="Z20" s="8">
        <f t="shared" si="0"/>
        <v>1843</v>
      </c>
      <c r="AA20" s="264"/>
      <c r="AB20" s="147"/>
    </row>
    <row r="21" spans="1:28" x14ac:dyDescent="0.25">
      <c r="A21" s="460" t="s">
        <v>27</v>
      </c>
      <c r="B21" s="475" t="s">
        <v>8</v>
      </c>
      <c r="C21" s="476"/>
      <c r="D21" s="278" t="s">
        <v>2111</v>
      </c>
      <c r="E21" s="332" t="s">
        <v>883</v>
      </c>
      <c r="F21" s="25" t="s">
        <v>6</v>
      </c>
      <c r="G21" s="16">
        <v>24</v>
      </c>
      <c r="H21" s="16">
        <v>13</v>
      </c>
      <c r="I21" s="16">
        <v>25</v>
      </c>
      <c r="J21" s="16">
        <v>18</v>
      </c>
      <c r="K21" s="16">
        <v>17</v>
      </c>
      <c r="L21" s="16">
        <v>14</v>
      </c>
      <c r="M21" s="16">
        <v>8</v>
      </c>
      <c r="N21" s="16">
        <v>16</v>
      </c>
      <c r="O21" s="16">
        <v>12</v>
      </c>
      <c r="P21" s="16">
        <v>9</v>
      </c>
      <c r="Q21" s="16">
        <v>11</v>
      </c>
      <c r="R21" s="16">
        <v>22</v>
      </c>
      <c r="S21" s="16">
        <v>9</v>
      </c>
      <c r="T21" s="16">
        <v>10</v>
      </c>
      <c r="U21" s="16">
        <v>11</v>
      </c>
      <c r="V21" s="16">
        <v>17</v>
      </c>
      <c r="W21" s="16">
        <v>31</v>
      </c>
      <c r="X21" s="16">
        <v>24</v>
      </c>
      <c r="Y21" s="16">
        <v>21</v>
      </c>
      <c r="Z21" s="16">
        <f t="shared" si="0"/>
        <v>312</v>
      </c>
      <c r="AA21" s="263"/>
      <c r="AB21" s="147"/>
    </row>
    <row r="22" spans="1:28" ht="26.25" thickBot="1" x14ac:dyDescent="0.3">
      <c r="A22" s="262"/>
      <c r="B22" s="347"/>
      <c r="C22" s="348"/>
      <c r="D22" s="334"/>
      <c r="E22" s="311"/>
      <c r="F22" s="28" t="s">
        <v>3</v>
      </c>
      <c r="G22" s="6">
        <v>24</v>
      </c>
      <c r="H22" s="6">
        <v>13</v>
      </c>
      <c r="I22" s="6">
        <v>25</v>
      </c>
      <c r="J22" s="6">
        <v>18</v>
      </c>
      <c r="K22" s="6">
        <v>17</v>
      </c>
      <c r="L22" s="6">
        <v>14</v>
      </c>
      <c r="M22" s="6">
        <v>8</v>
      </c>
      <c r="N22" s="6">
        <v>16</v>
      </c>
      <c r="O22" s="6">
        <v>12</v>
      </c>
      <c r="P22" s="6">
        <v>9</v>
      </c>
      <c r="Q22" s="6">
        <v>11</v>
      </c>
      <c r="R22" s="6">
        <v>22</v>
      </c>
      <c r="S22" s="6">
        <v>9</v>
      </c>
      <c r="T22" s="6">
        <v>10</v>
      </c>
      <c r="U22" s="6">
        <v>11</v>
      </c>
      <c r="V22" s="6">
        <v>17</v>
      </c>
      <c r="W22" s="6">
        <v>31</v>
      </c>
      <c r="X22" s="6">
        <v>24</v>
      </c>
      <c r="Y22" s="6">
        <v>21</v>
      </c>
      <c r="Z22" s="6">
        <f t="shared" si="0"/>
        <v>312</v>
      </c>
      <c r="AA22" s="256"/>
      <c r="AB22" s="147"/>
    </row>
    <row r="23" spans="1:28" x14ac:dyDescent="0.25">
      <c r="A23" s="261" t="s">
        <v>28</v>
      </c>
      <c r="B23" s="345" t="s">
        <v>8</v>
      </c>
      <c r="C23" s="346"/>
      <c r="D23" s="275" t="s">
        <v>2026</v>
      </c>
      <c r="E23" s="310" t="s">
        <v>884</v>
      </c>
      <c r="F23" s="27" t="s">
        <v>6</v>
      </c>
      <c r="G23" s="7">
        <v>284</v>
      </c>
      <c r="H23" s="7">
        <v>255</v>
      </c>
      <c r="I23" s="7">
        <v>305</v>
      </c>
      <c r="J23" s="7">
        <v>273</v>
      </c>
      <c r="K23" s="7">
        <v>265</v>
      </c>
      <c r="L23" s="7">
        <v>224</v>
      </c>
      <c r="M23" s="7">
        <v>197</v>
      </c>
      <c r="N23" s="7">
        <v>177</v>
      </c>
      <c r="O23" s="7">
        <v>163</v>
      </c>
      <c r="P23" s="7">
        <v>65</v>
      </c>
      <c r="Q23" s="7">
        <v>203</v>
      </c>
      <c r="R23" s="7">
        <v>71</v>
      </c>
      <c r="S23" s="7">
        <v>143</v>
      </c>
      <c r="T23" s="7">
        <v>109</v>
      </c>
      <c r="U23" s="7">
        <v>114</v>
      </c>
      <c r="V23" s="7">
        <v>89</v>
      </c>
      <c r="W23" s="7">
        <v>106</v>
      </c>
      <c r="X23" s="7">
        <v>70</v>
      </c>
      <c r="Y23" s="7">
        <v>145</v>
      </c>
      <c r="Z23" s="7">
        <f t="shared" si="0"/>
        <v>3258</v>
      </c>
      <c r="AA23" s="255"/>
      <c r="AB23" s="147"/>
    </row>
    <row r="24" spans="1:28" ht="26.25" thickBot="1" x14ac:dyDescent="0.3">
      <c r="A24" s="262"/>
      <c r="B24" s="347"/>
      <c r="C24" s="348"/>
      <c r="D24" s="334"/>
      <c r="E24" s="311"/>
      <c r="F24" s="28" t="s">
        <v>3</v>
      </c>
      <c r="G24" s="6">
        <v>284</v>
      </c>
      <c r="H24" s="6">
        <v>255</v>
      </c>
      <c r="I24" s="6">
        <v>305</v>
      </c>
      <c r="J24" s="6">
        <v>273</v>
      </c>
      <c r="K24" s="6">
        <v>265</v>
      </c>
      <c r="L24" s="6">
        <v>224</v>
      </c>
      <c r="M24" s="6">
        <v>197</v>
      </c>
      <c r="N24" s="6">
        <v>177</v>
      </c>
      <c r="O24" s="6">
        <v>163</v>
      </c>
      <c r="P24" s="6">
        <v>65</v>
      </c>
      <c r="Q24" s="6">
        <v>203</v>
      </c>
      <c r="R24" s="6">
        <v>71</v>
      </c>
      <c r="S24" s="6">
        <v>143</v>
      </c>
      <c r="T24" s="6">
        <v>109</v>
      </c>
      <c r="U24" s="6">
        <v>114</v>
      </c>
      <c r="V24" s="6">
        <v>89</v>
      </c>
      <c r="W24" s="6">
        <v>106</v>
      </c>
      <c r="X24" s="6">
        <v>70</v>
      </c>
      <c r="Y24" s="6">
        <v>145</v>
      </c>
      <c r="Z24" s="6">
        <f t="shared" si="0"/>
        <v>3258</v>
      </c>
      <c r="AA24" s="256"/>
      <c r="AB24" s="147"/>
    </row>
    <row r="25" spans="1:28" x14ac:dyDescent="0.25">
      <c r="A25" s="261" t="s">
        <v>30</v>
      </c>
      <c r="B25" s="345" t="s">
        <v>8</v>
      </c>
      <c r="C25" s="346"/>
      <c r="D25" s="275" t="s">
        <v>2027</v>
      </c>
      <c r="E25" s="310" t="s">
        <v>885</v>
      </c>
      <c r="F25" s="27" t="s">
        <v>6</v>
      </c>
      <c r="G25" s="7">
        <v>199</v>
      </c>
      <c r="H25" s="7">
        <v>201</v>
      </c>
      <c r="I25" s="7">
        <v>199</v>
      </c>
      <c r="J25" s="7">
        <v>186</v>
      </c>
      <c r="K25" s="7">
        <v>199</v>
      </c>
      <c r="L25" s="7">
        <v>204</v>
      </c>
      <c r="M25" s="7">
        <v>203</v>
      </c>
      <c r="N25" s="7">
        <v>155</v>
      </c>
      <c r="O25" s="7">
        <v>170</v>
      </c>
      <c r="P25" s="7">
        <v>0</v>
      </c>
      <c r="Q25" s="7">
        <v>132</v>
      </c>
      <c r="R25" s="7">
        <v>96</v>
      </c>
      <c r="S25" s="7">
        <v>118</v>
      </c>
      <c r="T25" s="7">
        <v>92</v>
      </c>
      <c r="U25" s="7">
        <v>103</v>
      </c>
      <c r="V25" s="7">
        <v>59</v>
      </c>
      <c r="W25" s="7">
        <v>90</v>
      </c>
      <c r="X25" s="7">
        <v>88</v>
      </c>
      <c r="Y25" s="7">
        <v>108</v>
      </c>
      <c r="Z25" s="7">
        <f t="shared" si="0"/>
        <v>2602</v>
      </c>
      <c r="AA25" s="255"/>
      <c r="AB25" s="147"/>
    </row>
    <row r="26" spans="1:28" ht="26.25" thickBot="1" x14ac:dyDescent="0.3">
      <c r="A26" s="262"/>
      <c r="B26" s="347"/>
      <c r="C26" s="348"/>
      <c r="D26" s="334"/>
      <c r="E26" s="311"/>
      <c r="F26" s="28" t="s">
        <v>3</v>
      </c>
      <c r="G26" s="6">
        <v>199</v>
      </c>
      <c r="H26" s="6">
        <v>201</v>
      </c>
      <c r="I26" s="6">
        <v>199</v>
      </c>
      <c r="J26" s="6">
        <v>186</v>
      </c>
      <c r="K26" s="6">
        <v>199</v>
      </c>
      <c r="L26" s="6">
        <v>204</v>
      </c>
      <c r="M26" s="6">
        <v>203</v>
      </c>
      <c r="N26" s="6">
        <v>155</v>
      </c>
      <c r="O26" s="6">
        <v>170</v>
      </c>
      <c r="P26" s="6">
        <v>0</v>
      </c>
      <c r="Q26" s="6">
        <v>132</v>
      </c>
      <c r="R26" s="6">
        <v>96</v>
      </c>
      <c r="S26" s="6">
        <v>118</v>
      </c>
      <c r="T26" s="6">
        <v>92</v>
      </c>
      <c r="U26" s="6">
        <v>103</v>
      </c>
      <c r="V26" s="6">
        <v>59</v>
      </c>
      <c r="W26" s="6">
        <v>90</v>
      </c>
      <c r="X26" s="6">
        <v>88</v>
      </c>
      <c r="Y26" s="6">
        <v>0</v>
      </c>
      <c r="Z26" s="6">
        <f t="shared" si="0"/>
        <v>2494</v>
      </c>
      <c r="AA26" s="256"/>
      <c r="AB26" s="147"/>
    </row>
    <row r="27" spans="1:28" x14ac:dyDescent="0.25">
      <c r="A27" s="261" t="s">
        <v>31</v>
      </c>
      <c r="B27" s="345" t="s">
        <v>8</v>
      </c>
      <c r="C27" s="346"/>
      <c r="D27" s="275" t="s">
        <v>2028</v>
      </c>
      <c r="E27" s="310" t="s">
        <v>886</v>
      </c>
      <c r="F27" s="27" t="s">
        <v>6</v>
      </c>
      <c r="G27" s="7">
        <v>138</v>
      </c>
      <c r="H27" s="7">
        <v>169</v>
      </c>
      <c r="I27" s="7">
        <v>113</v>
      </c>
      <c r="J27" s="7">
        <v>129</v>
      </c>
      <c r="K27" s="7">
        <v>133</v>
      </c>
      <c r="L27" s="7">
        <v>126</v>
      </c>
      <c r="M27" s="7">
        <v>134</v>
      </c>
      <c r="N27" s="7">
        <v>125</v>
      </c>
      <c r="O27" s="7">
        <v>151</v>
      </c>
      <c r="P27" s="7">
        <v>63</v>
      </c>
      <c r="Q27" s="7">
        <v>136</v>
      </c>
      <c r="R27" s="7">
        <v>56</v>
      </c>
      <c r="S27" s="7">
        <v>111</v>
      </c>
      <c r="T27" s="7">
        <v>96</v>
      </c>
      <c r="U27" s="7">
        <v>101</v>
      </c>
      <c r="V27" s="7">
        <v>68</v>
      </c>
      <c r="W27" s="7">
        <v>97</v>
      </c>
      <c r="X27" s="7">
        <v>78</v>
      </c>
      <c r="Y27" s="7">
        <v>112</v>
      </c>
      <c r="Z27" s="7">
        <f t="shared" si="0"/>
        <v>2136</v>
      </c>
      <c r="AA27" s="255"/>
      <c r="AB27" s="147"/>
    </row>
    <row r="28" spans="1:28" ht="26.25" thickBot="1" x14ac:dyDescent="0.3">
      <c r="A28" s="262"/>
      <c r="B28" s="347"/>
      <c r="C28" s="348"/>
      <c r="D28" s="334"/>
      <c r="E28" s="311"/>
      <c r="F28" s="28" t="s">
        <v>3</v>
      </c>
      <c r="G28" s="6">
        <v>138</v>
      </c>
      <c r="H28" s="6">
        <v>169</v>
      </c>
      <c r="I28" s="6">
        <v>113</v>
      </c>
      <c r="J28" s="6">
        <v>129</v>
      </c>
      <c r="K28" s="6">
        <v>133</v>
      </c>
      <c r="L28" s="6">
        <v>126</v>
      </c>
      <c r="M28" s="6">
        <v>134</v>
      </c>
      <c r="N28" s="6">
        <v>125</v>
      </c>
      <c r="O28" s="6">
        <v>151</v>
      </c>
      <c r="P28" s="6">
        <v>63</v>
      </c>
      <c r="Q28" s="6">
        <v>136</v>
      </c>
      <c r="R28" s="6">
        <v>56</v>
      </c>
      <c r="S28" s="6">
        <v>111</v>
      </c>
      <c r="T28" s="6">
        <v>96</v>
      </c>
      <c r="U28" s="6">
        <v>101</v>
      </c>
      <c r="V28" s="6">
        <v>68</v>
      </c>
      <c r="W28" s="6">
        <v>97</v>
      </c>
      <c r="X28" s="6">
        <v>78</v>
      </c>
      <c r="Y28" s="6">
        <v>112</v>
      </c>
      <c r="Z28" s="6">
        <f t="shared" si="0"/>
        <v>2136</v>
      </c>
      <c r="AA28" s="256"/>
      <c r="AB28" s="147"/>
    </row>
    <row r="29" spans="1:28" x14ac:dyDescent="0.25">
      <c r="A29" s="261" t="s">
        <v>32</v>
      </c>
      <c r="B29" s="345" t="s">
        <v>8</v>
      </c>
      <c r="C29" s="346"/>
      <c r="D29" s="275" t="s">
        <v>2029</v>
      </c>
      <c r="E29" s="310" t="s">
        <v>887</v>
      </c>
      <c r="F29" s="27" t="s">
        <v>6</v>
      </c>
      <c r="G29" s="7">
        <v>161</v>
      </c>
      <c r="H29" s="7">
        <v>195</v>
      </c>
      <c r="I29" s="7">
        <v>180</v>
      </c>
      <c r="J29" s="7">
        <v>197</v>
      </c>
      <c r="K29" s="7">
        <v>192</v>
      </c>
      <c r="L29" s="7">
        <v>164</v>
      </c>
      <c r="M29" s="7">
        <v>193</v>
      </c>
      <c r="N29" s="7">
        <v>142</v>
      </c>
      <c r="O29" s="7">
        <v>159</v>
      </c>
      <c r="P29" s="7">
        <v>210</v>
      </c>
      <c r="Q29" s="7">
        <v>176</v>
      </c>
      <c r="R29" s="7">
        <v>110</v>
      </c>
      <c r="S29" s="7">
        <v>142</v>
      </c>
      <c r="T29" s="7">
        <v>120</v>
      </c>
      <c r="U29" s="7">
        <v>117</v>
      </c>
      <c r="V29" s="7">
        <v>125</v>
      </c>
      <c r="W29" s="7">
        <v>125</v>
      </c>
      <c r="X29" s="7">
        <v>132</v>
      </c>
      <c r="Y29" s="7">
        <v>152</v>
      </c>
      <c r="Z29" s="7">
        <f t="shared" si="0"/>
        <v>2992</v>
      </c>
      <c r="AA29" s="255"/>
      <c r="AB29" s="147"/>
    </row>
    <row r="30" spans="1:28" ht="26.25" thickBot="1" x14ac:dyDescent="0.3">
      <c r="A30" s="262"/>
      <c r="B30" s="347"/>
      <c r="C30" s="348"/>
      <c r="D30" s="334"/>
      <c r="E30" s="311"/>
      <c r="F30" s="28" t="s">
        <v>3</v>
      </c>
      <c r="G30" s="6">
        <v>161</v>
      </c>
      <c r="H30" s="6">
        <v>195</v>
      </c>
      <c r="I30" s="6">
        <v>180</v>
      </c>
      <c r="J30" s="6">
        <v>197</v>
      </c>
      <c r="K30" s="6">
        <v>192</v>
      </c>
      <c r="L30" s="6">
        <v>164</v>
      </c>
      <c r="M30" s="6">
        <v>193</v>
      </c>
      <c r="N30" s="6">
        <v>142</v>
      </c>
      <c r="O30" s="6">
        <v>159</v>
      </c>
      <c r="P30" s="6">
        <v>210</v>
      </c>
      <c r="Q30" s="6">
        <v>176</v>
      </c>
      <c r="R30" s="6">
        <v>110</v>
      </c>
      <c r="S30" s="6">
        <v>142</v>
      </c>
      <c r="T30" s="6">
        <v>120</v>
      </c>
      <c r="U30" s="6">
        <v>117</v>
      </c>
      <c r="V30" s="6">
        <v>125</v>
      </c>
      <c r="W30" s="6">
        <v>125</v>
      </c>
      <c r="X30" s="6">
        <v>132</v>
      </c>
      <c r="Y30" s="6">
        <v>152</v>
      </c>
      <c r="Z30" s="6">
        <f t="shared" si="0"/>
        <v>2992</v>
      </c>
      <c r="AA30" s="256"/>
      <c r="AB30" s="147"/>
    </row>
    <row r="31" spans="1:28" x14ac:dyDescent="0.25">
      <c r="A31" s="261" t="s">
        <v>33</v>
      </c>
      <c r="B31" s="345" t="s">
        <v>8</v>
      </c>
      <c r="C31" s="346"/>
      <c r="D31" s="275" t="s">
        <v>2333</v>
      </c>
      <c r="E31" s="310" t="s">
        <v>888</v>
      </c>
      <c r="F31" s="27" t="s">
        <v>6</v>
      </c>
      <c r="G31" s="7">
        <v>239</v>
      </c>
      <c r="H31" s="7">
        <v>290</v>
      </c>
      <c r="I31" s="7">
        <v>258</v>
      </c>
      <c r="J31" s="7">
        <v>214</v>
      </c>
      <c r="K31" s="7">
        <v>210</v>
      </c>
      <c r="L31" s="7">
        <v>178</v>
      </c>
      <c r="M31" s="7">
        <v>148</v>
      </c>
      <c r="N31" s="7">
        <v>147</v>
      </c>
      <c r="O31" s="7">
        <v>129</v>
      </c>
      <c r="P31" s="7">
        <v>59</v>
      </c>
      <c r="Q31" s="7">
        <v>215</v>
      </c>
      <c r="R31" s="7">
        <v>68</v>
      </c>
      <c r="S31" s="7">
        <v>157</v>
      </c>
      <c r="T31" s="7">
        <v>122</v>
      </c>
      <c r="U31" s="7">
        <v>96</v>
      </c>
      <c r="V31" s="7">
        <v>126</v>
      </c>
      <c r="W31" s="7">
        <v>130</v>
      </c>
      <c r="X31" s="7">
        <v>122</v>
      </c>
      <c r="Y31" s="7">
        <v>135</v>
      </c>
      <c r="Z31" s="7">
        <f t="shared" si="0"/>
        <v>3043</v>
      </c>
      <c r="AA31" s="255"/>
      <c r="AB31" s="147"/>
    </row>
    <row r="32" spans="1:28" ht="26.25" thickBot="1" x14ac:dyDescent="0.3">
      <c r="A32" s="262"/>
      <c r="B32" s="347"/>
      <c r="C32" s="348"/>
      <c r="D32" s="334"/>
      <c r="E32" s="311"/>
      <c r="F32" s="28" t="s">
        <v>3</v>
      </c>
      <c r="G32" s="6">
        <v>239</v>
      </c>
      <c r="H32" s="6">
        <v>290</v>
      </c>
      <c r="I32" s="6">
        <v>258</v>
      </c>
      <c r="J32" s="6">
        <v>214</v>
      </c>
      <c r="K32" s="6">
        <v>210</v>
      </c>
      <c r="L32" s="6">
        <v>178</v>
      </c>
      <c r="M32" s="6">
        <v>148</v>
      </c>
      <c r="N32" s="6">
        <v>147</v>
      </c>
      <c r="O32" s="6">
        <v>129</v>
      </c>
      <c r="P32" s="6">
        <v>59</v>
      </c>
      <c r="Q32" s="6">
        <v>215</v>
      </c>
      <c r="R32" s="6">
        <v>68</v>
      </c>
      <c r="S32" s="6">
        <v>157</v>
      </c>
      <c r="T32" s="6">
        <v>122</v>
      </c>
      <c r="U32" s="6">
        <v>96</v>
      </c>
      <c r="V32" s="6">
        <v>126</v>
      </c>
      <c r="W32" s="6">
        <v>130</v>
      </c>
      <c r="X32" s="6">
        <v>122</v>
      </c>
      <c r="Y32" s="6">
        <v>135</v>
      </c>
      <c r="Z32" s="6">
        <f t="shared" si="0"/>
        <v>3043</v>
      </c>
      <c r="AA32" s="256"/>
      <c r="AB32" s="147"/>
    </row>
    <row r="33" spans="1:28" x14ac:dyDescent="0.25">
      <c r="A33" s="261" t="s">
        <v>34</v>
      </c>
      <c r="B33" s="345" t="s">
        <v>8</v>
      </c>
      <c r="C33" s="346"/>
      <c r="D33" s="275" t="s">
        <v>2030</v>
      </c>
      <c r="E33" s="310" t="s">
        <v>889</v>
      </c>
      <c r="F33" s="27" t="s">
        <v>6</v>
      </c>
      <c r="G33" s="7">
        <v>26</v>
      </c>
      <c r="H33" s="7">
        <v>26</v>
      </c>
      <c r="I33" s="7">
        <v>40</v>
      </c>
      <c r="J33" s="7">
        <v>73</v>
      </c>
      <c r="K33" s="7">
        <v>70</v>
      </c>
      <c r="L33" s="7">
        <v>69</v>
      </c>
      <c r="M33" s="7">
        <v>76</v>
      </c>
      <c r="N33" s="7">
        <v>51</v>
      </c>
      <c r="O33" s="7">
        <v>68</v>
      </c>
      <c r="P33" s="7">
        <v>39</v>
      </c>
      <c r="Q33" s="7">
        <v>52</v>
      </c>
      <c r="R33" s="7">
        <v>39</v>
      </c>
      <c r="S33" s="7">
        <v>45</v>
      </c>
      <c r="T33" s="7">
        <v>43</v>
      </c>
      <c r="U33" s="7">
        <v>41</v>
      </c>
      <c r="V33" s="7">
        <v>52</v>
      </c>
      <c r="W33" s="7">
        <v>43</v>
      </c>
      <c r="X33" s="7">
        <v>34</v>
      </c>
      <c r="Y33" s="7">
        <v>51</v>
      </c>
      <c r="Z33" s="7">
        <f t="shared" si="0"/>
        <v>938</v>
      </c>
      <c r="AA33" s="255"/>
      <c r="AB33" s="147"/>
    </row>
    <row r="34" spans="1:28" ht="25.5" x14ac:dyDescent="0.25">
      <c r="A34" s="262"/>
      <c r="B34" s="347"/>
      <c r="C34" s="348"/>
      <c r="D34" s="334"/>
      <c r="E34" s="311"/>
      <c r="F34" s="28" t="s">
        <v>3</v>
      </c>
      <c r="G34" s="6">
        <v>26</v>
      </c>
      <c r="H34" s="6">
        <v>26</v>
      </c>
      <c r="I34" s="6">
        <v>40</v>
      </c>
      <c r="J34" s="6">
        <v>73</v>
      </c>
      <c r="K34" s="6">
        <v>70</v>
      </c>
      <c r="L34" s="6">
        <v>69</v>
      </c>
      <c r="M34" s="6">
        <v>76</v>
      </c>
      <c r="N34" s="6">
        <v>51</v>
      </c>
      <c r="O34" s="6">
        <v>68</v>
      </c>
      <c r="P34" s="6">
        <v>39</v>
      </c>
      <c r="Q34" s="6">
        <v>52</v>
      </c>
      <c r="R34" s="6">
        <v>39</v>
      </c>
      <c r="S34" s="6">
        <v>45</v>
      </c>
      <c r="T34" s="6">
        <v>43</v>
      </c>
      <c r="U34" s="6">
        <v>41</v>
      </c>
      <c r="V34" s="6">
        <v>52</v>
      </c>
      <c r="W34" s="6">
        <v>43</v>
      </c>
      <c r="X34" s="6">
        <v>34</v>
      </c>
      <c r="Y34" s="6">
        <v>51</v>
      </c>
      <c r="Z34" s="6">
        <f t="shared" si="0"/>
        <v>938</v>
      </c>
      <c r="AA34" s="256"/>
      <c r="AB34" s="147"/>
    </row>
    <row r="35" spans="1:28" x14ac:dyDescent="0.25">
      <c r="A35" s="262"/>
      <c r="B35" s="260" t="s">
        <v>10</v>
      </c>
      <c r="C35" s="286" t="s">
        <v>67</v>
      </c>
      <c r="D35" s="276" t="s">
        <v>2205</v>
      </c>
      <c r="E35" s="314" t="s">
        <v>890</v>
      </c>
      <c r="F35" s="28" t="s">
        <v>6</v>
      </c>
      <c r="G35" s="6">
        <v>89</v>
      </c>
      <c r="H35" s="6">
        <v>114</v>
      </c>
      <c r="I35" s="15">
        <v>122</v>
      </c>
      <c r="J35" s="15">
        <v>90</v>
      </c>
      <c r="K35" s="15">
        <v>96</v>
      </c>
      <c r="L35" s="6">
        <v>82</v>
      </c>
      <c r="M35" s="6">
        <v>75</v>
      </c>
      <c r="N35" s="6">
        <v>52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f t="shared" si="0"/>
        <v>720</v>
      </c>
      <c r="AA35" s="256"/>
      <c r="AB35" s="147"/>
    </row>
    <row r="36" spans="1:28" ht="26.25" thickBot="1" x14ac:dyDescent="0.3">
      <c r="A36" s="300"/>
      <c r="B36" s="302"/>
      <c r="C36" s="303"/>
      <c r="D36" s="304"/>
      <c r="E36" s="315"/>
      <c r="F36" s="26" t="s">
        <v>3</v>
      </c>
      <c r="G36" s="8">
        <v>89</v>
      </c>
      <c r="H36" s="8">
        <v>86</v>
      </c>
      <c r="I36" s="47">
        <v>40</v>
      </c>
      <c r="J36" s="47">
        <v>48</v>
      </c>
      <c r="K36" s="47">
        <v>96</v>
      </c>
      <c r="L36" s="8">
        <v>82</v>
      </c>
      <c r="M36" s="8">
        <v>75</v>
      </c>
      <c r="N36" s="8">
        <v>52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f t="shared" si="0"/>
        <v>568</v>
      </c>
      <c r="AA36" s="264"/>
      <c r="AB36" s="147"/>
    </row>
    <row r="37" spans="1:28" x14ac:dyDescent="0.25">
      <c r="A37" s="461" t="s">
        <v>109</v>
      </c>
      <c r="B37" s="467" t="s">
        <v>8</v>
      </c>
      <c r="C37" s="467"/>
      <c r="D37" s="463" t="s">
        <v>2126</v>
      </c>
      <c r="E37" s="463" t="s">
        <v>891</v>
      </c>
      <c r="F37" s="144" t="s">
        <v>6</v>
      </c>
      <c r="G37" s="64">
        <v>99</v>
      </c>
      <c r="H37" s="64">
        <v>111</v>
      </c>
      <c r="I37" s="64">
        <v>102</v>
      </c>
      <c r="J37" s="64">
        <v>125</v>
      </c>
      <c r="K37" s="64">
        <v>85</v>
      </c>
      <c r="L37" s="64">
        <v>118</v>
      </c>
      <c r="M37" s="64">
        <v>68</v>
      </c>
      <c r="N37" s="64">
        <v>82</v>
      </c>
      <c r="O37" s="64">
        <v>84</v>
      </c>
      <c r="P37" s="64">
        <v>64</v>
      </c>
      <c r="Q37" s="65">
        <v>0</v>
      </c>
      <c r="R37" s="64">
        <v>0</v>
      </c>
      <c r="S37" s="64">
        <v>27</v>
      </c>
      <c r="T37" s="64">
        <v>69</v>
      </c>
      <c r="U37" s="64">
        <v>80</v>
      </c>
      <c r="V37" s="64">
        <v>89</v>
      </c>
      <c r="W37" s="64">
        <v>102</v>
      </c>
      <c r="X37" s="65">
        <v>123</v>
      </c>
      <c r="Y37" s="65">
        <v>94</v>
      </c>
      <c r="Z37" s="65">
        <f t="shared" si="0"/>
        <v>1522</v>
      </c>
      <c r="AA37" s="465"/>
      <c r="AB37" s="147"/>
    </row>
    <row r="38" spans="1:28" ht="26.25" thickBot="1" x14ac:dyDescent="0.3">
      <c r="A38" s="462"/>
      <c r="B38" s="468"/>
      <c r="C38" s="468"/>
      <c r="D38" s="464"/>
      <c r="E38" s="464"/>
      <c r="F38" s="145" t="s">
        <v>3</v>
      </c>
      <c r="G38" s="66">
        <v>99</v>
      </c>
      <c r="H38" s="66">
        <v>111</v>
      </c>
      <c r="I38" s="66">
        <v>102</v>
      </c>
      <c r="J38" s="66">
        <v>125</v>
      </c>
      <c r="K38" s="66">
        <v>85</v>
      </c>
      <c r="L38" s="66">
        <v>118</v>
      </c>
      <c r="M38" s="66">
        <v>68</v>
      </c>
      <c r="N38" s="66">
        <v>82</v>
      </c>
      <c r="O38" s="66">
        <v>84</v>
      </c>
      <c r="P38" s="66">
        <v>64</v>
      </c>
      <c r="Q38" s="67">
        <v>0</v>
      </c>
      <c r="R38" s="66">
        <v>0</v>
      </c>
      <c r="S38" s="66">
        <v>27</v>
      </c>
      <c r="T38" s="66">
        <v>69</v>
      </c>
      <c r="U38" s="66">
        <v>80</v>
      </c>
      <c r="V38" s="66">
        <v>89</v>
      </c>
      <c r="W38" s="66">
        <v>102</v>
      </c>
      <c r="X38" s="67">
        <v>123</v>
      </c>
      <c r="Y38" s="67">
        <v>94</v>
      </c>
      <c r="Z38" s="67">
        <f t="shared" si="0"/>
        <v>1522</v>
      </c>
      <c r="AA38" s="466"/>
      <c r="AB38" s="147"/>
    </row>
    <row r="39" spans="1:28" x14ac:dyDescent="0.25">
      <c r="A39" s="461" t="s">
        <v>120</v>
      </c>
      <c r="B39" s="467" t="s">
        <v>8</v>
      </c>
      <c r="C39" s="467"/>
      <c r="D39" s="463" t="s">
        <v>2127</v>
      </c>
      <c r="E39" s="463" t="s">
        <v>892</v>
      </c>
      <c r="F39" s="144" t="s">
        <v>6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5">
        <v>0</v>
      </c>
      <c r="R39" s="64">
        <v>0</v>
      </c>
      <c r="S39" s="64">
        <v>96</v>
      </c>
      <c r="T39" s="64">
        <v>87</v>
      </c>
      <c r="U39" s="64">
        <v>78</v>
      </c>
      <c r="V39" s="64">
        <v>112</v>
      </c>
      <c r="W39" s="64">
        <v>69</v>
      </c>
      <c r="X39" s="65">
        <v>86</v>
      </c>
      <c r="Y39" s="65">
        <v>86</v>
      </c>
      <c r="Z39" s="65">
        <f t="shared" si="0"/>
        <v>614</v>
      </c>
      <c r="AA39" s="465"/>
      <c r="AB39" s="147"/>
    </row>
    <row r="40" spans="1:28" ht="26.25" thickBot="1" x14ac:dyDescent="0.3">
      <c r="A40" s="462"/>
      <c r="B40" s="468"/>
      <c r="C40" s="468"/>
      <c r="D40" s="464"/>
      <c r="E40" s="464"/>
      <c r="F40" s="145" t="s">
        <v>3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7">
        <v>0</v>
      </c>
      <c r="R40" s="66">
        <v>0</v>
      </c>
      <c r="S40" s="66">
        <v>96</v>
      </c>
      <c r="T40" s="66">
        <v>87</v>
      </c>
      <c r="U40" s="66">
        <v>78</v>
      </c>
      <c r="V40" s="66">
        <v>112</v>
      </c>
      <c r="W40" s="66">
        <v>69</v>
      </c>
      <c r="X40" s="67">
        <v>86</v>
      </c>
      <c r="Y40" s="67">
        <v>86</v>
      </c>
      <c r="Z40" s="67">
        <f t="shared" si="0"/>
        <v>614</v>
      </c>
      <c r="AA40" s="466"/>
      <c r="AB40" s="147"/>
    </row>
    <row r="41" spans="1:28" s="148" customFormat="1" x14ac:dyDescent="0.25">
      <c r="A41" s="461" t="s">
        <v>128</v>
      </c>
      <c r="B41" s="467" t="s">
        <v>8</v>
      </c>
      <c r="C41" s="467"/>
      <c r="D41" s="463" t="s">
        <v>2261</v>
      </c>
      <c r="E41" s="463" t="s">
        <v>893</v>
      </c>
      <c r="F41" s="144" t="s">
        <v>6</v>
      </c>
      <c r="G41" s="64">
        <v>231</v>
      </c>
      <c r="H41" s="64">
        <v>104</v>
      </c>
      <c r="I41" s="64">
        <v>198</v>
      </c>
      <c r="J41" s="64">
        <v>177</v>
      </c>
      <c r="K41" s="64">
        <v>209</v>
      </c>
      <c r="L41" s="64">
        <v>189</v>
      </c>
      <c r="M41" s="64">
        <v>153</v>
      </c>
      <c r="N41" s="64">
        <v>139</v>
      </c>
      <c r="O41" s="64">
        <v>109</v>
      </c>
      <c r="P41" s="64">
        <v>74</v>
      </c>
      <c r="Q41" s="65">
        <v>94</v>
      </c>
      <c r="R41" s="64">
        <v>69</v>
      </c>
      <c r="S41" s="64">
        <v>113</v>
      </c>
      <c r="T41" s="64">
        <v>112</v>
      </c>
      <c r="U41" s="64">
        <v>89</v>
      </c>
      <c r="V41" s="64">
        <v>73</v>
      </c>
      <c r="W41" s="64">
        <v>78</v>
      </c>
      <c r="X41" s="65">
        <v>95</v>
      </c>
      <c r="Y41" s="65">
        <v>26</v>
      </c>
      <c r="Z41" s="65">
        <f t="shared" si="0"/>
        <v>2332</v>
      </c>
      <c r="AA41" s="465"/>
      <c r="AB41" s="147"/>
    </row>
    <row r="42" spans="1:28" s="148" customFormat="1" ht="26.25" thickBot="1" x14ac:dyDescent="0.3">
      <c r="A42" s="462"/>
      <c r="B42" s="468"/>
      <c r="C42" s="468"/>
      <c r="D42" s="464"/>
      <c r="E42" s="464"/>
      <c r="F42" s="145" t="s">
        <v>3</v>
      </c>
      <c r="G42" s="66">
        <v>231</v>
      </c>
      <c r="H42" s="66">
        <v>104</v>
      </c>
      <c r="I42" s="66">
        <v>198</v>
      </c>
      <c r="J42" s="66">
        <v>177</v>
      </c>
      <c r="K42" s="66">
        <v>209</v>
      </c>
      <c r="L42" s="66">
        <v>189</v>
      </c>
      <c r="M42" s="66">
        <v>153</v>
      </c>
      <c r="N42" s="66">
        <v>139</v>
      </c>
      <c r="O42" s="66">
        <v>109</v>
      </c>
      <c r="P42" s="66">
        <v>74</v>
      </c>
      <c r="Q42" s="67">
        <v>94</v>
      </c>
      <c r="R42" s="66">
        <v>69</v>
      </c>
      <c r="S42" s="66">
        <v>113</v>
      </c>
      <c r="T42" s="66">
        <v>112</v>
      </c>
      <c r="U42" s="66">
        <v>89</v>
      </c>
      <c r="V42" s="66">
        <v>73</v>
      </c>
      <c r="W42" s="66">
        <v>78</v>
      </c>
      <c r="X42" s="67">
        <v>95</v>
      </c>
      <c r="Y42" s="67">
        <v>26</v>
      </c>
      <c r="Z42" s="67">
        <f t="shared" si="0"/>
        <v>2332</v>
      </c>
      <c r="AA42" s="466"/>
      <c r="AB42" s="147"/>
    </row>
    <row r="43" spans="1:28" s="148" customFormat="1" x14ac:dyDescent="0.25">
      <c r="A43" s="461" t="s">
        <v>133</v>
      </c>
      <c r="B43" s="467" t="s">
        <v>8</v>
      </c>
      <c r="C43" s="467"/>
      <c r="D43" s="463" t="s">
        <v>2262</v>
      </c>
      <c r="E43" s="463" t="s">
        <v>894</v>
      </c>
      <c r="F43" s="144" t="s">
        <v>6</v>
      </c>
      <c r="G43" s="64">
        <v>0</v>
      </c>
      <c r="H43" s="64">
        <v>71</v>
      </c>
      <c r="I43" s="64">
        <v>137</v>
      </c>
      <c r="J43" s="64">
        <v>172</v>
      </c>
      <c r="K43" s="64">
        <v>162</v>
      </c>
      <c r="L43" s="64">
        <v>185</v>
      </c>
      <c r="M43" s="64">
        <v>186</v>
      </c>
      <c r="N43" s="64">
        <v>163</v>
      </c>
      <c r="O43" s="64">
        <v>163</v>
      </c>
      <c r="P43" s="64">
        <v>55</v>
      </c>
      <c r="Q43" s="65">
        <v>198</v>
      </c>
      <c r="R43" s="64">
        <v>116</v>
      </c>
      <c r="S43" s="64">
        <v>182</v>
      </c>
      <c r="T43" s="64">
        <v>137</v>
      </c>
      <c r="U43" s="64">
        <v>148</v>
      </c>
      <c r="V43" s="64">
        <v>113</v>
      </c>
      <c r="W43" s="64">
        <v>145</v>
      </c>
      <c r="X43" s="65">
        <v>123</v>
      </c>
      <c r="Y43" s="65">
        <v>156</v>
      </c>
      <c r="Z43" s="65">
        <f t="shared" si="0"/>
        <v>2612</v>
      </c>
      <c r="AA43" s="465"/>
      <c r="AB43" s="147"/>
    </row>
    <row r="44" spans="1:28" s="148" customFormat="1" ht="26.25" thickBot="1" x14ac:dyDescent="0.3">
      <c r="A44" s="462"/>
      <c r="B44" s="468"/>
      <c r="C44" s="468"/>
      <c r="D44" s="464"/>
      <c r="E44" s="464"/>
      <c r="F44" s="145" t="s">
        <v>3</v>
      </c>
      <c r="G44" s="66">
        <v>0</v>
      </c>
      <c r="H44" s="66">
        <v>71</v>
      </c>
      <c r="I44" s="66">
        <v>137</v>
      </c>
      <c r="J44" s="66">
        <v>172</v>
      </c>
      <c r="K44" s="66">
        <v>162</v>
      </c>
      <c r="L44" s="66">
        <v>185</v>
      </c>
      <c r="M44" s="66">
        <v>186</v>
      </c>
      <c r="N44" s="66">
        <v>163</v>
      </c>
      <c r="O44" s="66">
        <v>163</v>
      </c>
      <c r="P44" s="66">
        <v>55</v>
      </c>
      <c r="Q44" s="67">
        <v>198</v>
      </c>
      <c r="R44" s="66">
        <v>116</v>
      </c>
      <c r="S44" s="66">
        <v>182</v>
      </c>
      <c r="T44" s="66">
        <v>137</v>
      </c>
      <c r="U44" s="66">
        <v>148</v>
      </c>
      <c r="V44" s="66">
        <v>113</v>
      </c>
      <c r="W44" s="66">
        <v>145</v>
      </c>
      <c r="X44" s="67">
        <v>123</v>
      </c>
      <c r="Y44" s="67">
        <v>156</v>
      </c>
      <c r="Z44" s="67">
        <f t="shared" si="0"/>
        <v>2612</v>
      </c>
      <c r="AA44" s="466"/>
      <c r="AB44" s="147"/>
    </row>
    <row r="45" spans="1:28" s="148" customFormat="1" x14ac:dyDescent="0.25">
      <c r="A45" s="461" t="s">
        <v>136</v>
      </c>
      <c r="B45" s="467" t="s">
        <v>8</v>
      </c>
      <c r="C45" s="467"/>
      <c r="D45" s="463" t="s">
        <v>2263</v>
      </c>
      <c r="E45" s="463" t="s">
        <v>895</v>
      </c>
      <c r="F45" s="144" t="s">
        <v>6</v>
      </c>
      <c r="G45" s="64">
        <v>255</v>
      </c>
      <c r="H45" s="64">
        <v>267</v>
      </c>
      <c r="I45" s="64">
        <v>223</v>
      </c>
      <c r="J45" s="64">
        <v>211</v>
      </c>
      <c r="K45" s="64">
        <v>152</v>
      </c>
      <c r="L45" s="64">
        <v>134</v>
      </c>
      <c r="M45" s="64">
        <v>111</v>
      </c>
      <c r="N45" s="64">
        <v>88</v>
      </c>
      <c r="O45" s="64">
        <v>83</v>
      </c>
      <c r="P45" s="64">
        <v>63</v>
      </c>
      <c r="Q45" s="65">
        <v>74</v>
      </c>
      <c r="R45" s="64">
        <v>34</v>
      </c>
      <c r="S45" s="64">
        <v>42</v>
      </c>
      <c r="T45" s="64">
        <v>61</v>
      </c>
      <c r="U45" s="64">
        <v>67</v>
      </c>
      <c r="V45" s="64">
        <v>87</v>
      </c>
      <c r="W45" s="64">
        <v>70</v>
      </c>
      <c r="X45" s="65">
        <v>66</v>
      </c>
      <c r="Y45" s="65">
        <v>95</v>
      </c>
      <c r="Z45" s="65">
        <f t="shared" si="0"/>
        <v>2183</v>
      </c>
      <c r="AA45" s="465"/>
      <c r="AB45" s="147"/>
    </row>
    <row r="46" spans="1:28" s="148" customFormat="1" ht="26.25" thickBot="1" x14ac:dyDescent="0.3">
      <c r="A46" s="462"/>
      <c r="B46" s="468"/>
      <c r="C46" s="468"/>
      <c r="D46" s="464"/>
      <c r="E46" s="464"/>
      <c r="F46" s="145" t="s">
        <v>3</v>
      </c>
      <c r="G46" s="66">
        <v>255</v>
      </c>
      <c r="H46" s="66">
        <v>267</v>
      </c>
      <c r="I46" s="66">
        <v>223</v>
      </c>
      <c r="J46" s="66">
        <v>211</v>
      </c>
      <c r="K46" s="66">
        <v>152</v>
      </c>
      <c r="L46" s="66">
        <v>134</v>
      </c>
      <c r="M46" s="66">
        <v>111</v>
      </c>
      <c r="N46" s="66">
        <v>88</v>
      </c>
      <c r="O46" s="66">
        <v>83</v>
      </c>
      <c r="P46" s="66">
        <v>63</v>
      </c>
      <c r="Q46" s="67">
        <v>74</v>
      </c>
      <c r="R46" s="66">
        <v>34</v>
      </c>
      <c r="S46" s="66">
        <v>42</v>
      </c>
      <c r="T46" s="66">
        <v>61</v>
      </c>
      <c r="U46" s="66">
        <v>67</v>
      </c>
      <c r="V46" s="66">
        <v>87</v>
      </c>
      <c r="W46" s="66">
        <v>70</v>
      </c>
      <c r="X46" s="67">
        <v>66</v>
      </c>
      <c r="Y46" s="67">
        <v>95</v>
      </c>
      <c r="Z46" s="67">
        <f t="shared" si="0"/>
        <v>2183</v>
      </c>
      <c r="AA46" s="466"/>
      <c r="AB46" s="147"/>
    </row>
    <row r="47" spans="1:28" s="148" customFormat="1" x14ac:dyDescent="0.25">
      <c r="A47" s="461" t="s">
        <v>141</v>
      </c>
      <c r="B47" s="467" t="s">
        <v>8</v>
      </c>
      <c r="C47" s="467"/>
      <c r="D47" s="463" t="s">
        <v>2264</v>
      </c>
      <c r="E47" s="463" t="s">
        <v>896</v>
      </c>
      <c r="F47" s="144" t="s">
        <v>6</v>
      </c>
      <c r="G47" s="64">
        <v>239</v>
      </c>
      <c r="H47" s="64">
        <v>242</v>
      </c>
      <c r="I47" s="64">
        <v>232</v>
      </c>
      <c r="J47" s="64">
        <v>217</v>
      </c>
      <c r="K47" s="64">
        <v>195</v>
      </c>
      <c r="L47" s="64">
        <v>194</v>
      </c>
      <c r="M47" s="64">
        <v>147</v>
      </c>
      <c r="N47" s="64">
        <v>142</v>
      </c>
      <c r="O47" s="64">
        <v>140</v>
      </c>
      <c r="P47" s="64">
        <v>55</v>
      </c>
      <c r="Q47" s="65">
        <v>126</v>
      </c>
      <c r="R47" s="64">
        <v>72</v>
      </c>
      <c r="S47" s="64">
        <v>139</v>
      </c>
      <c r="T47" s="64">
        <v>123</v>
      </c>
      <c r="U47" s="64">
        <v>105</v>
      </c>
      <c r="V47" s="64">
        <v>132</v>
      </c>
      <c r="W47" s="64">
        <v>123</v>
      </c>
      <c r="X47" s="65">
        <v>118</v>
      </c>
      <c r="Y47" s="65">
        <v>130</v>
      </c>
      <c r="Z47" s="65">
        <f t="shared" si="0"/>
        <v>2871</v>
      </c>
      <c r="AA47" s="465"/>
      <c r="AB47" s="147"/>
    </row>
    <row r="48" spans="1:28" s="148" customFormat="1" ht="26.25" thickBot="1" x14ac:dyDescent="0.3">
      <c r="A48" s="462"/>
      <c r="B48" s="468"/>
      <c r="C48" s="468"/>
      <c r="D48" s="464"/>
      <c r="E48" s="464"/>
      <c r="F48" s="145" t="s">
        <v>3</v>
      </c>
      <c r="G48" s="66">
        <v>239</v>
      </c>
      <c r="H48" s="66">
        <v>242</v>
      </c>
      <c r="I48" s="66">
        <v>232</v>
      </c>
      <c r="J48" s="66">
        <v>217</v>
      </c>
      <c r="K48" s="66">
        <v>195</v>
      </c>
      <c r="L48" s="66">
        <v>194</v>
      </c>
      <c r="M48" s="66">
        <v>147</v>
      </c>
      <c r="N48" s="66">
        <v>142</v>
      </c>
      <c r="O48" s="66">
        <v>140</v>
      </c>
      <c r="P48" s="66">
        <v>55</v>
      </c>
      <c r="Q48" s="67">
        <v>126</v>
      </c>
      <c r="R48" s="66">
        <v>72</v>
      </c>
      <c r="S48" s="66">
        <v>139</v>
      </c>
      <c r="T48" s="66">
        <v>123</v>
      </c>
      <c r="U48" s="66">
        <v>105</v>
      </c>
      <c r="V48" s="66">
        <v>132</v>
      </c>
      <c r="W48" s="66">
        <v>123</v>
      </c>
      <c r="X48" s="67">
        <v>118</v>
      </c>
      <c r="Y48" s="67">
        <v>130</v>
      </c>
      <c r="Z48" s="67">
        <f t="shared" si="0"/>
        <v>2871</v>
      </c>
      <c r="AA48" s="466"/>
      <c r="AB48" s="147"/>
    </row>
    <row r="49" spans="1:28" s="148" customFormat="1" x14ac:dyDescent="0.25">
      <c r="A49" s="461" t="s">
        <v>158</v>
      </c>
      <c r="B49" s="467" t="s">
        <v>8</v>
      </c>
      <c r="C49" s="467"/>
      <c r="D49" s="463" t="s">
        <v>2031</v>
      </c>
      <c r="E49" s="463" t="s">
        <v>897</v>
      </c>
      <c r="F49" s="144" t="s">
        <v>6</v>
      </c>
      <c r="G49" s="64">
        <v>222</v>
      </c>
      <c r="H49" s="64">
        <v>184</v>
      </c>
      <c r="I49" s="64">
        <v>244</v>
      </c>
      <c r="J49" s="64">
        <v>201</v>
      </c>
      <c r="K49" s="64">
        <v>181</v>
      </c>
      <c r="L49" s="64">
        <v>172</v>
      </c>
      <c r="M49" s="64">
        <v>139</v>
      </c>
      <c r="N49" s="64">
        <v>101</v>
      </c>
      <c r="O49" s="64">
        <v>106</v>
      </c>
      <c r="P49" s="64">
        <v>80</v>
      </c>
      <c r="Q49" s="65">
        <v>81</v>
      </c>
      <c r="R49" s="64">
        <v>91</v>
      </c>
      <c r="S49" s="64">
        <v>69</v>
      </c>
      <c r="T49" s="64">
        <v>80</v>
      </c>
      <c r="U49" s="64">
        <v>75</v>
      </c>
      <c r="V49" s="64">
        <v>88</v>
      </c>
      <c r="W49" s="64">
        <v>77</v>
      </c>
      <c r="X49" s="65">
        <v>88</v>
      </c>
      <c r="Y49" s="65">
        <v>91</v>
      </c>
      <c r="Z49" s="65">
        <f t="shared" si="0"/>
        <v>2370</v>
      </c>
      <c r="AA49" s="465"/>
      <c r="AB49" s="147"/>
    </row>
    <row r="50" spans="1:28" s="148" customFormat="1" ht="26.25" thickBot="1" x14ac:dyDescent="0.3">
      <c r="A50" s="462"/>
      <c r="B50" s="468"/>
      <c r="C50" s="468"/>
      <c r="D50" s="464"/>
      <c r="E50" s="464"/>
      <c r="F50" s="145" t="s">
        <v>3</v>
      </c>
      <c r="G50" s="66">
        <v>222</v>
      </c>
      <c r="H50" s="66">
        <v>184</v>
      </c>
      <c r="I50" s="66">
        <v>244</v>
      </c>
      <c r="J50" s="66">
        <v>201</v>
      </c>
      <c r="K50" s="66">
        <v>181</v>
      </c>
      <c r="L50" s="66">
        <v>172</v>
      </c>
      <c r="M50" s="66">
        <v>139</v>
      </c>
      <c r="N50" s="66">
        <v>101</v>
      </c>
      <c r="O50" s="66">
        <v>105</v>
      </c>
      <c r="P50" s="66">
        <v>80</v>
      </c>
      <c r="Q50" s="67">
        <v>81</v>
      </c>
      <c r="R50" s="66">
        <v>91</v>
      </c>
      <c r="S50" s="66">
        <v>68</v>
      </c>
      <c r="T50" s="66">
        <v>80</v>
      </c>
      <c r="U50" s="66">
        <v>75</v>
      </c>
      <c r="V50" s="66">
        <v>88</v>
      </c>
      <c r="W50" s="66">
        <v>77</v>
      </c>
      <c r="X50" s="67">
        <v>87</v>
      </c>
      <c r="Y50" s="67">
        <v>91</v>
      </c>
      <c r="Z50" s="67">
        <f t="shared" si="0"/>
        <v>2367</v>
      </c>
      <c r="AA50" s="466"/>
      <c r="AB50" s="147"/>
    </row>
    <row r="51" spans="1:28" s="148" customFormat="1" x14ac:dyDescent="0.25">
      <c r="A51" s="461" t="s">
        <v>161</v>
      </c>
      <c r="B51" s="467" t="s">
        <v>8</v>
      </c>
      <c r="C51" s="467"/>
      <c r="D51" s="463" t="s">
        <v>1117</v>
      </c>
      <c r="E51" s="463" t="s">
        <v>898</v>
      </c>
      <c r="F51" s="144" t="s">
        <v>6</v>
      </c>
      <c r="G51" s="64">
        <v>195</v>
      </c>
      <c r="H51" s="64">
        <v>178</v>
      </c>
      <c r="I51" s="64">
        <v>172</v>
      </c>
      <c r="J51" s="64">
        <v>213</v>
      </c>
      <c r="K51" s="64">
        <v>198</v>
      </c>
      <c r="L51" s="64">
        <v>173</v>
      </c>
      <c r="M51" s="64">
        <v>155</v>
      </c>
      <c r="N51" s="64">
        <v>115</v>
      </c>
      <c r="O51" s="64">
        <v>114</v>
      </c>
      <c r="P51" s="64">
        <v>41</v>
      </c>
      <c r="Q51" s="65">
        <v>105</v>
      </c>
      <c r="R51" s="64">
        <v>50</v>
      </c>
      <c r="S51" s="64">
        <v>78</v>
      </c>
      <c r="T51" s="64">
        <v>67</v>
      </c>
      <c r="U51" s="64">
        <v>100</v>
      </c>
      <c r="V51" s="64">
        <v>102</v>
      </c>
      <c r="W51" s="64">
        <v>109</v>
      </c>
      <c r="X51" s="65">
        <v>101</v>
      </c>
      <c r="Y51" s="65">
        <v>128</v>
      </c>
      <c r="Z51" s="65">
        <f t="shared" si="0"/>
        <v>2394</v>
      </c>
      <c r="AA51" s="465"/>
      <c r="AB51" s="147"/>
    </row>
    <row r="52" spans="1:28" s="148" customFormat="1" ht="26.25" thickBot="1" x14ac:dyDescent="0.3">
      <c r="A52" s="462"/>
      <c r="B52" s="468"/>
      <c r="C52" s="468"/>
      <c r="D52" s="464"/>
      <c r="E52" s="464"/>
      <c r="F52" s="145" t="s">
        <v>3</v>
      </c>
      <c r="G52" s="66">
        <v>195</v>
      </c>
      <c r="H52" s="66">
        <v>178</v>
      </c>
      <c r="I52" s="66">
        <v>172</v>
      </c>
      <c r="J52" s="66">
        <v>213</v>
      </c>
      <c r="K52" s="66">
        <v>198</v>
      </c>
      <c r="L52" s="66">
        <v>173</v>
      </c>
      <c r="M52" s="66">
        <v>155</v>
      </c>
      <c r="N52" s="66">
        <v>115</v>
      </c>
      <c r="O52" s="66">
        <v>114</v>
      </c>
      <c r="P52" s="66">
        <v>41</v>
      </c>
      <c r="Q52" s="67">
        <v>105</v>
      </c>
      <c r="R52" s="66">
        <v>50</v>
      </c>
      <c r="S52" s="66">
        <v>78</v>
      </c>
      <c r="T52" s="66">
        <v>67</v>
      </c>
      <c r="U52" s="66">
        <v>100</v>
      </c>
      <c r="V52" s="66">
        <v>102</v>
      </c>
      <c r="W52" s="66">
        <v>109</v>
      </c>
      <c r="X52" s="67">
        <v>101</v>
      </c>
      <c r="Y52" s="67">
        <v>128</v>
      </c>
      <c r="Z52" s="67">
        <f t="shared" si="0"/>
        <v>2394</v>
      </c>
      <c r="AA52" s="466"/>
      <c r="AB52" s="147"/>
    </row>
    <row r="53" spans="1:28" s="148" customFormat="1" x14ac:dyDescent="0.25">
      <c r="A53" s="461" t="s">
        <v>164</v>
      </c>
      <c r="B53" s="467" t="s">
        <v>8</v>
      </c>
      <c r="C53" s="467"/>
      <c r="D53" s="463" t="s">
        <v>2265</v>
      </c>
      <c r="E53" s="463" t="s">
        <v>899</v>
      </c>
      <c r="F53" s="144" t="s">
        <v>6</v>
      </c>
      <c r="G53" s="64">
        <v>210</v>
      </c>
      <c r="H53" s="64">
        <v>178</v>
      </c>
      <c r="I53" s="64">
        <v>191</v>
      </c>
      <c r="J53" s="64">
        <v>171</v>
      </c>
      <c r="K53" s="64">
        <v>169</v>
      </c>
      <c r="L53" s="64">
        <v>173</v>
      </c>
      <c r="M53" s="64">
        <v>165</v>
      </c>
      <c r="N53" s="64">
        <v>139</v>
      </c>
      <c r="O53" s="64">
        <v>160</v>
      </c>
      <c r="P53" s="64">
        <v>82</v>
      </c>
      <c r="Q53" s="65">
        <v>75</v>
      </c>
      <c r="R53" s="64">
        <v>63</v>
      </c>
      <c r="S53" s="64">
        <v>0</v>
      </c>
      <c r="T53" s="64">
        <v>41</v>
      </c>
      <c r="U53" s="64">
        <v>71</v>
      </c>
      <c r="V53" s="64">
        <v>68</v>
      </c>
      <c r="W53" s="64">
        <v>72</v>
      </c>
      <c r="X53" s="65">
        <v>65</v>
      </c>
      <c r="Y53" s="65">
        <v>63</v>
      </c>
      <c r="Z53" s="65">
        <f t="shared" si="0"/>
        <v>2156</v>
      </c>
      <c r="AA53" s="465"/>
      <c r="AB53" s="147"/>
    </row>
    <row r="54" spans="1:28" s="148" customFormat="1" ht="26.25" thickBot="1" x14ac:dyDescent="0.3">
      <c r="A54" s="462"/>
      <c r="B54" s="468"/>
      <c r="C54" s="468"/>
      <c r="D54" s="464"/>
      <c r="E54" s="464"/>
      <c r="F54" s="145" t="s">
        <v>3</v>
      </c>
      <c r="G54" s="66">
        <v>210</v>
      </c>
      <c r="H54" s="66">
        <v>178</v>
      </c>
      <c r="I54" s="66">
        <v>191</v>
      </c>
      <c r="J54" s="66">
        <v>171</v>
      </c>
      <c r="K54" s="66">
        <v>169</v>
      </c>
      <c r="L54" s="66">
        <v>173</v>
      </c>
      <c r="M54" s="66">
        <v>165</v>
      </c>
      <c r="N54" s="66">
        <v>139</v>
      </c>
      <c r="O54" s="66">
        <v>160</v>
      </c>
      <c r="P54" s="66">
        <v>82</v>
      </c>
      <c r="Q54" s="67">
        <v>75</v>
      </c>
      <c r="R54" s="66">
        <v>63</v>
      </c>
      <c r="S54" s="66">
        <v>0</v>
      </c>
      <c r="T54" s="66">
        <v>41</v>
      </c>
      <c r="U54" s="66">
        <v>71</v>
      </c>
      <c r="V54" s="66">
        <v>68</v>
      </c>
      <c r="W54" s="66">
        <v>72</v>
      </c>
      <c r="X54" s="67">
        <v>65</v>
      </c>
      <c r="Y54" s="67">
        <v>63</v>
      </c>
      <c r="Z54" s="67">
        <f t="shared" si="0"/>
        <v>2156</v>
      </c>
      <c r="AA54" s="466"/>
      <c r="AB54" s="147"/>
    </row>
    <row r="55" spans="1:28" s="148" customFormat="1" x14ac:dyDescent="0.25">
      <c r="A55" s="461" t="s">
        <v>167</v>
      </c>
      <c r="B55" s="467" t="s">
        <v>8</v>
      </c>
      <c r="C55" s="467"/>
      <c r="D55" s="463" t="s">
        <v>2032</v>
      </c>
      <c r="E55" s="463" t="s">
        <v>900</v>
      </c>
      <c r="F55" s="144" t="s">
        <v>6</v>
      </c>
      <c r="G55" s="64">
        <v>190</v>
      </c>
      <c r="H55" s="64">
        <v>176</v>
      </c>
      <c r="I55" s="64">
        <v>168</v>
      </c>
      <c r="J55" s="64">
        <v>170</v>
      </c>
      <c r="K55" s="64">
        <v>191</v>
      </c>
      <c r="L55" s="64">
        <v>146</v>
      </c>
      <c r="M55" s="64">
        <v>146</v>
      </c>
      <c r="N55" s="64">
        <v>122</v>
      </c>
      <c r="O55" s="64">
        <v>94</v>
      </c>
      <c r="P55" s="64">
        <v>40</v>
      </c>
      <c r="Q55" s="65">
        <v>89</v>
      </c>
      <c r="R55" s="64">
        <v>74</v>
      </c>
      <c r="S55" s="64">
        <v>180</v>
      </c>
      <c r="T55" s="64">
        <v>99</v>
      </c>
      <c r="U55" s="64">
        <v>109</v>
      </c>
      <c r="V55" s="64">
        <v>96</v>
      </c>
      <c r="W55" s="64">
        <v>96</v>
      </c>
      <c r="X55" s="65">
        <v>93</v>
      </c>
      <c r="Y55" s="65">
        <v>126</v>
      </c>
      <c r="Z55" s="65">
        <f t="shared" si="0"/>
        <v>2405</v>
      </c>
      <c r="AA55" s="465"/>
      <c r="AB55" s="147"/>
    </row>
    <row r="56" spans="1:28" s="148" customFormat="1" ht="26.25" thickBot="1" x14ac:dyDescent="0.3">
      <c r="A56" s="462"/>
      <c r="B56" s="468"/>
      <c r="C56" s="468"/>
      <c r="D56" s="464"/>
      <c r="E56" s="464"/>
      <c r="F56" s="145" t="s">
        <v>3</v>
      </c>
      <c r="G56" s="66">
        <v>190</v>
      </c>
      <c r="H56" s="66">
        <v>176</v>
      </c>
      <c r="I56" s="66">
        <v>168</v>
      </c>
      <c r="J56" s="66">
        <v>170</v>
      </c>
      <c r="K56" s="66">
        <v>191</v>
      </c>
      <c r="L56" s="66">
        <v>146</v>
      </c>
      <c r="M56" s="66">
        <v>146</v>
      </c>
      <c r="N56" s="66">
        <v>122</v>
      </c>
      <c r="O56" s="66">
        <v>94</v>
      </c>
      <c r="P56" s="66">
        <v>40</v>
      </c>
      <c r="Q56" s="67">
        <v>89</v>
      </c>
      <c r="R56" s="66">
        <v>74</v>
      </c>
      <c r="S56" s="66">
        <v>180</v>
      </c>
      <c r="T56" s="66">
        <v>99</v>
      </c>
      <c r="U56" s="66">
        <v>109</v>
      </c>
      <c r="V56" s="66">
        <v>96</v>
      </c>
      <c r="W56" s="66">
        <v>96</v>
      </c>
      <c r="X56" s="67">
        <v>93</v>
      </c>
      <c r="Y56" s="67">
        <v>126</v>
      </c>
      <c r="Z56" s="67">
        <f t="shared" si="0"/>
        <v>2405</v>
      </c>
      <c r="AA56" s="466"/>
      <c r="AB56" s="147"/>
    </row>
    <row r="57" spans="1:28" x14ac:dyDescent="0.25">
      <c r="A57" s="461" t="s">
        <v>353</v>
      </c>
      <c r="B57" s="467" t="s">
        <v>8</v>
      </c>
      <c r="C57" s="467"/>
      <c r="D57" s="463" t="s">
        <v>2266</v>
      </c>
      <c r="E57" s="463" t="s">
        <v>901</v>
      </c>
      <c r="F57" s="144" t="s">
        <v>6</v>
      </c>
      <c r="G57" s="64">
        <v>261</v>
      </c>
      <c r="H57" s="64">
        <v>209</v>
      </c>
      <c r="I57" s="64">
        <v>239</v>
      </c>
      <c r="J57" s="64">
        <v>225</v>
      </c>
      <c r="K57" s="64">
        <v>253</v>
      </c>
      <c r="L57" s="64">
        <v>207</v>
      </c>
      <c r="M57" s="64">
        <v>184</v>
      </c>
      <c r="N57" s="64">
        <v>195</v>
      </c>
      <c r="O57" s="64">
        <v>94</v>
      </c>
      <c r="P57" s="64">
        <v>135</v>
      </c>
      <c r="Q57" s="65">
        <v>67</v>
      </c>
      <c r="R57" s="64">
        <v>146</v>
      </c>
      <c r="S57" s="64">
        <v>110</v>
      </c>
      <c r="T57" s="64">
        <v>116</v>
      </c>
      <c r="U57" s="64">
        <v>120</v>
      </c>
      <c r="V57" s="64">
        <v>109</v>
      </c>
      <c r="W57" s="64">
        <v>107</v>
      </c>
      <c r="X57" s="65">
        <f>76+24</f>
        <v>100</v>
      </c>
      <c r="Y57" s="65">
        <f>89+26</f>
        <v>115</v>
      </c>
      <c r="Z57" s="65">
        <f t="shared" si="0"/>
        <v>2992</v>
      </c>
      <c r="AA57" s="465"/>
      <c r="AB57" s="147"/>
    </row>
    <row r="58" spans="1:28" ht="25.5" x14ac:dyDescent="0.25">
      <c r="A58" s="462"/>
      <c r="B58" s="468"/>
      <c r="C58" s="468"/>
      <c r="D58" s="464"/>
      <c r="E58" s="464"/>
      <c r="F58" s="145" t="s">
        <v>3</v>
      </c>
      <c r="G58" s="66">
        <v>261</v>
      </c>
      <c r="H58" s="66">
        <v>209</v>
      </c>
      <c r="I58" s="66">
        <v>239</v>
      </c>
      <c r="J58" s="66">
        <v>225</v>
      </c>
      <c r="K58" s="66">
        <v>253</v>
      </c>
      <c r="L58" s="66">
        <v>207</v>
      </c>
      <c r="M58" s="66">
        <v>184</v>
      </c>
      <c r="N58" s="66">
        <v>195</v>
      </c>
      <c r="O58" s="66">
        <v>94</v>
      </c>
      <c r="P58" s="66">
        <v>135</v>
      </c>
      <c r="Q58" s="67">
        <v>67</v>
      </c>
      <c r="R58" s="66">
        <v>146</v>
      </c>
      <c r="S58" s="66">
        <v>110</v>
      </c>
      <c r="T58" s="66">
        <v>116</v>
      </c>
      <c r="U58" s="66">
        <v>120</v>
      </c>
      <c r="V58" s="66">
        <v>109</v>
      </c>
      <c r="W58" s="66">
        <v>107</v>
      </c>
      <c r="X58" s="67">
        <v>100</v>
      </c>
      <c r="Y58" s="67">
        <v>115</v>
      </c>
      <c r="Z58" s="67">
        <f t="shared" si="0"/>
        <v>2992</v>
      </c>
      <c r="AA58" s="466"/>
      <c r="AB58" s="147"/>
    </row>
    <row r="59" spans="1:28" x14ac:dyDescent="0.25">
      <c r="A59" s="462"/>
      <c r="B59" s="468" t="s">
        <v>10</v>
      </c>
      <c r="C59" s="469" t="s">
        <v>902</v>
      </c>
      <c r="D59" s="464" t="s">
        <v>2267</v>
      </c>
      <c r="E59" s="464" t="s">
        <v>903</v>
      </c>
      <c r="F59" s="145" t="s">
        <v>6</v>
      </c>
      <c r="G59" s="66">
        <v>68</v>
      </c>
      <c r="H59" s="66">
        <v>57</v>
      </c>
      <c r="I59" s="66">
        <v>67</v>
      </c>
      <c r="J59" s="66">
        <v>72</v>
      </c>
      <c r="K59" s="66">
        <v>81</v>
      </c>
      <c r="L59" s="66">
        <v>61</v>
      </c>
      <c r="M59" s="66">
        <v>58</v>
      </c>
      <c r="N59" s="66">
        <v>39</v>
      </c>
      <c r="O59" s="66">
        <v>18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f t="shared" si="0"/>
        <v>521</v>
      </c>
      <c r="AA59" s="466"/>
      <c r="AB59" s="147"/>
    </row>
    <row r="60" spans="1:28" ht="26.25" thickBot="1" x14ac:dyDescent="0.3">
      <c r="A60" s="473"/>
      <c r="B60" s="474"/>
      <c r="C60" s="470"/>
      <c r="D60" s="471"/>
      <c r="E60" s="471"/>
      <c r="F60" s="146" t="s">
        <v>3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f t="shared" si="0"/>
        <v>0</v>
      </c>
      <c r="AA60" s="472"/>
      <c r="AB60" s="147"/>
    </row>
    <row r="61" spans="1:28" x14ac:dyDescent="0.25">
      <c r="A61" s="461" t="s">
        <v>356</v>
      </c>
      <c r="B61" s="467" t="s">
        <v>8</v>
      </c>
      <c r="C61" s="467"/>
      <c r="D61" s="463" t="s">
        <v>2258</v>
      </c>
      <c r="E61" s="463" t="s">
        <v>904</v>
      </c>
      <c r="F61" s="144" t="s">
        <v>6</v>
      </c>
      <c r="G61" s="64">
        <v>110</v>
      </c>
      <c r="H61" s="64">
        <v>182</v>
      </c>
      <c r="I61" s="64">
        <v>114</v>
      </c>
      <c r="J61" s="64">
        <v>192</v>
      </c>
      <c r="K61" s="64">
        <v>143</v>
      </c>
      <c r="L61" s="64">
        <v>162</v>
      </c>
      <c r="M61" s="64">
        <v>112</v>
      </c>
      <c r="N61" s="64">
        <v>97</v>
      </c>
      <c r="O61" s="64">
        <v>124</v>
      </c>
      <c r="P61" s="64">
        <v>86</v>
      </c>
      <c r="Q61" s="65">
        <v>117</v>
      </c>
      <c r="R61" s="64">
        <v>48</v>
      </c>
      <c r="S61" s="64">
        <v>116</v>
      </c>
      <c r="T61" s="64">
        <v>99</v>
      </c>
      <c r="U61" s="64">
        <v>158</v>
      </c>
      <c r="V61" s="64">
        <v>107</v>
      </c>
      <c r="W61" s="64">
        <v>125</v>
      </c>
      <c r="X61" s="65">
        <v>108</v>
      </c>
      <c r="Y61" s="65">
        <v>111</v>
      </c>
      <c r="Z61" s="65">
        <f t="shared" si="0"/>
        <v>2311</v>
      </c>
      <c r="AA61" s="465"/>
      <c r="AB61" s="147"/>
    </row>
    <row r="62" spans="1:28" ht="26.25" thickBot="1" x14ac:dyDescent="0.3">
      <c r="A62" s="462"/>
      <c r="B62" s="468"/>
      <c r="C62" s="468"/>
      <c r="D62" s="464"/>
      <c r="E62" s="464"/>
      <c r="F62" s="145" t="s">
        <v>3</v>
      </c>
      <c r="G62" s="66">
        <v>110</v>
      </c>
      <c r="H62" s="66">
        <v>182</v>
      </c>
      <c r="I62" s="66">
        <v>114</v>
      </c>
      <c r="J62" s="66">
        <v>192</v>
      </c>
      <c r="K62" s="66">
        <v>143</v>
      </c>
      <c r="L62" s="66">
        <v>162</v>
      </c>
      <c r="M62" s="66">
        <v>112</v>
      </c>
      <c r="N62" s="66">
        <v>97</v>
      </c>
      <c r="O62" s="66">
        <v>124</v>
      </c>
      <c r="P62" s="66">
        <v>86</v>
      </c>
      <c r="Q62" s="67">
        <v>117</v>
      </c>
      <c r="R62" s="66">
        <v>48</v>
      </c>
      <c r="S62" s="66">
        <v>116</v>
      </c>
      <c r="T62" s="66">
        <v>99</v>
      </c>
      <c r="U62" s="66">
        <v>158</v>
      </c>
      <c r="V62" s="66">
        <v>107</v>
      </c>
      <c r="W62" s="66">
        <v>125</v>
      </c>
      <c r="X62" s="67">
        <v>108</v>
      </c>
      <c r="Y62" s="67">
        <v>111</v>
      </c>
      <c r="Z62" s="67">
        <f t="shared" si="0"/>
        <v>2311</v>
      </c>
      <c r="AA62" s="466"/>
      <c r="AB62" s="147"/>
    </row>
    <row r="63" spans="1:28" x14ac:dyDescent="0.25">
      <c r="A63" s="461" t="s">
        <v>359</v>
      </c>
      <c r="B63" s="467" t="s">
        <v>8</v>
      </c>
      <c r="C63" s="467"/>
      <c r="D63" s="463" t="s">
        <v>2228</v>
      </c>
      <c r="E63" s="463" t="s">
        <v>905</v>
      </c>
      <c r="F63" s="144" t="s">
        <v>6</v>
      </c>
      <c r="G63" s="64">
        <v>178</v>
      </c>
      <c r="H63" s="64">
        <v>170</v>
      </c>
      <c r="I63" s="64">
        <v>154</v>
      </c>
      <c r="J63" s="64">
        <v>151</v>
      </c>
      <c r="K63" s="64">
        <v>161</v>
      </c>
      <c r="L63" s="64">
        <v>163</v>
      </c>
      <c r="M63" s="64">
        <v>151</v>
      </c>
      <c r="N63" s="64">
        <v>174</v>
      </c>
      <c r="O63" s="64">
        <v>254</v>
      </c>
      <c r="P63" s="64">
        <v>184</v>
      </c>
      <c r="Q63" s="65">
        <v>152</v>
      </c>
      <c r="R63" s="64">
        <v>100</v>
      </c>
      <c r="S63" s="64">
        <v>149</v>
      </c>
      <c r="T63" s="64">
        <v>124</v>
      </c>
      <c r="U63" s="64">
        <v>134</v>
      </c>
      <c r="V63" s="64">
        <v>131</v>
      </c>
      <c r="W63" s="64">
        <v>150</v>
      </c>
      <c r="X63" s="65">
        <v>135</v>
      </c>
      <c r="Y63" s="65">
        <v>134</v>
      </c>
      <c r="Z63" s="65">
        <f t="shared" si="0"/>
        <v>2949</v>
      </c>
      <c r="AA63" s="465"/>
      <c r="AB63" s="147"/>
    </row>
    <row r="64" spans="1:28" ht="26.25" thickBot="1" x14ac:dyDescent="0.3">
      <c r="A64" s="462"/>
      <c r="B64" s="468"/>
      <c r="C64" s="468"/>
      <c r="D64" s="464"/>
      <c r="E64" s="464"/>
      <c r="F64" s="145" t="s">
        <v>3</v>
      </c>
      <c r="G64" s="66">
        <v>178</v>
      </c>
      <c r="H64" s="66">
        <v>170</v>
      </c>
      <c r="I64" s="66">
        <v>154</v>
      </c>
      <c r="J64" s="66">
        <v>151</v>
      </c>
      <c r="K64" s="66">
        <v>161</v>
      </c>
      <c r="L64" s="66">
        <v>163</v>
      </c>
      <c r="M64" s="66">
        <v>151</v>
      </c>
      <c r="N64" s="66">
        <v>174</v>
      </c>
      <c r="O64" s="66">
        <v>254</v>
      </c>
      <c r="P64" s="66">
        <v>184</v>
      </c>
      <c r="Q64" s="67">
        <v>152</v>
      </c>
      <c r="R64" s="66">
        <v>100</v>
      </c>
      <c r="S64" s="66">
        <v>149</v>
      </c>
      <c r="T64" s="66">
        <v>124</v>
      </c>
      <c r="U64" s="66">
        <v>134</v>
      </c>
      <c r="V64" s="66">
        <v>131</v>
      </c>
      <c r="W64" s="66">
        <v>150</v>
      </c>
      <c r="X64" s="67">
        <v>135</v>
      </c>
      <c r="Y64" s="67">
        <v>134</v>
      </c>
      <c r="Z64" s="67">
        <f t="shared" si="0"/>
        <v>2949</v>
      </c>
      <c r="AA64" s="466"/>
      <c r="AB64" s="147"/>
    </row>
    <row r="65" spans="1:28" x14ac:dyDescent="0.25">
      <c r="A65" s="461" t="s">
        <v>362</v>
      </c>
      <c r="B65" s="467" t="s">
        <v>8</v>
      </c>
      <c r="C65" s="467"/>
      <c r="D65" s="463" t="s">
        <v>2268</v>
      </c>
      <c r="E65" s="463" t="s">
        <v>906</v>
      </c>
      <c r="F65" s="144" t="s">
        <v>6</v>
      </c>
      <c r="G65" s="64">
        <v>163</v>
      </c>
      <c r="H65" s="64">
        <v>201</v>
      </c>
      <c r="I65" s="64">
        <v>155</v>
      </c>
      <c r="J65" s="64">
        <v>188</v>
      </c>
      <c r="K65" s="64">
        <v>188</v>
      </c>
      <c r="L65" s="64">
        <v>212</v>
      </c>
      <c r="M65" s="64">
        <v>195</v>
      </c>
      <c r="N65" s="64">
        <v>151</v>
      </c>
      <c r="O65" s="64">
        <v>131</v>
      </c>
      <c r="P65" s="64">
        <v>108</v>
      </c>
      <c r="Q65" s="65">
        <v>77</v>
      </c>
      <c r="R65" s="64">
        <v>52</v>
      </c>
      <c r="S65" s="64">
        <v>66</v>
      </c>
      <c r="T65" s="64">
        <v>74</v>
      </c>
      <c r="U65" s="64">
        <v>73</v>
      </c>
      <c r="V65" s="64">
        <v>96</v>
      </c>
      <c r="W65" s="64">
        <v>81</v>
      </c>
      <c r="X65" s="65">
        <v>88</v>
      </c>
      <c r="Y65" s="65">
        <v>99</v>
      </c>
      <c r="Z65" s="65">
        <f t="shared" si="0"/>
        <v>2398</v>
      </c>
      <c r="AA65" s="465"/>
      <c r="AB65" s="147"/>
    </row>
    <row r="66" spans="1:28" ht="26.25" thickBot="1" x14ac:dyDescent="0.3">
      <c r="A66" s="462"/>
      <c r="B66" s="468"/>
      <c r="C66" s="468"/>
      <c r="D66" s="464"/>
      <c r="E66" s="464"/>
      <c r="F66" s="145" t="s">
        <v>3</v>
      </c>
      <c r="G66" s="66">
        <v>163</v>
      </c>
      <c r="H66" s="66">
        <v>201</v>
      </c>
      <c r="I66" s="66">
        <v>155</v>
      </c>
      <c r="J66" s="66">
        <v>188</v>
      </c>
      <c r="K66" s="66">
        <v>188</v>
      </c>
      <c r="L66" s="66">
        <v>212</v>
      </c>
      <c r="M66" s="66">
        <v>195</v>
      </c>
      <c r="N66" s="66">
        <v>151</v>
      </c>
      <c r="O66" s="66">
        <v>131</v>
      </c>
      <c r="P66" s="66">
        <v>108</v>
      </c>
      <c r="Q66" s="67">
        <v>77</v>
      </c>
      <c r="R66" s="66">
        <v>52</v>
      </c>
      <c r="S66" s="66">
        <v>66</v>
      </c>
      <c r="T66" s="66">
        <v>74</v>
      </c>
      <c r="U66" s="66">
        <v>73</v>
      </c>
      <c r="V66" s="66">
        <v>96</v>
      </c>
      <c r="W66" s="66">
        <v>81</v>
      </c>
      <c r="X66" s="67">
        <v>88</v>
      </c>
      <c r="Y66" s="67">
        <v>99</v>
      </c>
      <c r="Z66" s="67">
        <f t="shared" si="0"/>
        <v>2398</v>
      </c>
      <c r="AA66" s="466"/>
      <c r="AB66" s="147"/>
    </row>
    <row r="67" spans="1:28" x14ac:dyDescent="0.25">
      <c r="A67" s="461" t="s">
        <v>365</v>
      </c>
      <c r="B67" s="467" t="s">
        <v>8</v>
      </c>
      <c r="C67" s="467"/>
      <c r="D67" s="463" t="s">
        <v>2294</v>
      </c>
      <c r="E67" s="463" t="s">
        <v>907</v>
      </c>
      <c r="F67" s="144" t="s">
        <v>6</v>
      </c>
      <c r="G67" s="64">
        <v>32</v>
      </c>
      <c r="H67" s="64">
        <v>61</v>
      </c>
      <c r="I67" s="64">
        <v>55</v>
      </c>
      <c r="J67" s="64">
        <v>45</v>
      </c>
      <c r="K67" s="64">
        <v>53</v>
      </c>
      <c r="L67" s="64">
        <v>55</v>
      </c>
      <c r="M67" s="64">
        <v>48</v>
      </c>
      <c r="N67" s="64">
        <v>50</v>
      </c>
      <c r="O67" s="64">
        <v>32</v>
      </c>
      <c r="P67" s="64">
        <v>10</v>
      </c>
      <c r="Q67" s="65">
        <v>21</v>
      </c>
      <c r="R67" s="64">
        <v>31</v>
      </c>
      <c r="S67" s="64">
        <v>15</v>
      </c>
      <c r="T67" s="64">
        <v>24</v>
      </c>
      <c r="U67" s="64">
        <v>13</v>
      </c>
      <c r="V67" s="64">
        <v>19</v>
      </c>
      <c r="W67" s="64">
        <v>31</v>
      </c>
      <c r="X67" s="65">
        <v>10</v>
      </c>
      <c r="Y67" s="65">
        <v>11</v>
      </c>
      <c r="Z67" s="65">
        <f t="shared" si="0"/>
        <v>616</v>
      </c>
      <c r="AA67" s="465"/>
      <c r="AB67" s="147"/>
    </row>
    <row r="68" spans="1:28" ht="26.25" thickBot="1" x14ac:dyDescent="0.3">
      <c r="A68" s="462"/>
      <c r="B68" s="468"/>
      <c r="C68" s="468"/>
      <c r="D68" s="464"/>
      <c r="E68" s="464"/>
      <c r="F68" s="145" t="s">
        <v>3</v>
      </c>
      <c r="G68" s="66">
        <v>32</v>
      </c>
      <c r="H68" s="66">
        <v>61</v>
      </c>
      <c r="I68" s="66">
        <v>55</v>
      </c>
      <c r="J68" s="66">
        <v>45</v>
      </c>
      <c r="K68" s="66">
        <v>53</v>
      </c>
      <c r="L68" s="66">
        <v>55</v>
      </c>
      <c r="M68" s="66">
        <v>48</v>
      </c>
      <c r="N68" s="66">
        <v>50</v>
      </c>
      <c r="O68" s="66">
        <v>32</v>
      </c>
      <c r="P68" s="66">
        <v>10</v>
      </c>
      <c r="Q68" s="67">
        <v>21</v>
      </c>
      <c r="R68" s="66">
        <v>31</v>
      </c>
      <c r="S68" s="66">
        <v>15</v>
      </c>
      <c r="T68" s="66">
        <v>24</v>
      </c>
      <c r="U68" s="66">
        <v>13</v>
      </c>
      <c r="V68" s="66">
        <v>19</v>
      </c>
      <c r="W68" s="66">
        <v>31</v>
      </c>
      <c r="X68" s="67">
        <v>10</v>
      </c>
      <c r="Y68" s="67">
        <v>11</v>
      </c>
      <c r="Z68" s="67">
        <f t="shared" si="0"/>
        <v>616</v>
      </c>
      <c r="AA68" s="466"/>
      <c r="AB68" s="147"/>
    </row>
    <row r="69" spans="1:28" x14ac:dyDescent="0.25">
      <c r="A69" s="461" t="s">
        <v>368</v>
      </c>
      <c r="B69" s="467" t="s">
        <v>8</v>
      </c>
      <c r="C69" s="467"/>
      <c r="D69" s="463" t="s">
        <v>2229</v>
      </c>
      <c r="E69" s="463" t="s">
        <v>908</v>
      </c>
      <c r="F69" s="144" t="s">
        <v>6</v>
      </c>
      <c r="G69" s="64">
        <v>191</v>
      </c>
      <c r="H69" s="64">
        <v>170</v>
      </c>
      <c r="I69" s="64">
        <v>164</v>
      </c>
      <c r="J69" s="64">
        <v>112</v>
      </c>
      <c r="K69" s="64">
        <v>126</v>
      </c>
      <c r="L69" s="64">
        <v>111</v>
      </c>
      <c r="M69" s="64">
        <v>103</v>
      </c>
      <c r="N69" s="64">
        <v>104</v>
      </c>
      <c r="O69" s="64">
        <v>91</v>
      </c>
      <c r="P69" s="64">
        <v>74</v>
      </c>
      <c r="Q69" s="65">
        <v>111</v>
      </c>
      <c r="R69" s="64">
        <v>71</v>
      </c>
      <c r="S69" s="64">
        <v>101</v>
      </c>
      <c r="T69" s="64">
        <v>81</v>
      </c>
      <c r="U69" s="64">
        <v>47</v>
      </c>
      <c r="V69" s="64">
        <v>68</v>
      </c>
      <c r="W69" s="64">
        <v>87</v>
      </c>
      <c r="X69" s="65">
        <v>60</v>
      </c>
      <c r="Y69" s="65">
        <v>92</v>
      </c>
      <c r="Z69" s="65">
        <f t="shared" si="0"/>
        <v>1964</v>
      </c>
      <c r="AA69" s="465"/>
      <c r="AB69" s="147"/>
    </row>
    <row r="70" spans="1:28" ht="26.25" thickBot="1" x14ac:dyDescent="0.3">
      <c r="A70" s="462"/>
      <c r="B70" s="468"/>
      <c r="C70" s="468"/>
      <c r="D70" s="464"/>
      <c r="E70" s="464"/>
      <c r="F70" s="145" t="s">
        <v>3</v>
      </c>
      <c r="G70" s="66">
        <v>191</v>
      </c>
      <c r="H70" s="66">
        <v>170</v>
      </c>
      <c r="I70" s="66">
        <v>164</v>
      </c>
      <c r="J70" s="66">
        <v>112</v>
      </c>
      <c r="K70" s="66">
        <v>126</v>
      </c>
      <c r="L70" s="66">
        <v>111</v>
      </c>
      <c r="M70" s="66">
        <v>103</v>
      </c>
      <c r="N70" s="66">
        <v>104</v>
      </c>
      <c r="O70" s="66">
        <v>91</v>
      </c>
      <c r="P70" s="66">
        <v>74</v>
      </c>
      <c r="Q70" s="67">
        <v>111</v>
      </c>
      <c r="R70" s="66">
        <v>71</v>
      </c>
      <c r="S70" s="66">
        <v>101</v>
      </c>
      <c r="T70" s="66">
        <v>81</v>
      </c>
      <c r="U70" s="66">
        <v>47</v>
      </c>
      <c r="V70" s="66">
        <v>68</v>
      </c>
      <c r="W70" s="66">
        <v>87</v>
      </c>
      <c r="X70" s="67">
        <v>60</v>
      </c>
      <c r="Y70" s="67">
        <v>92</v>
      </c>
      <c r="Z70" s="67">
        <f t="shared" si="0"/>
        <v>1964</v>
      </c>
      <c r="AA70" s="466"/>
      <c r="AB70" s="147"/>
    </row>
    <row r="71" spans="1:28" x14ac:dyDescent="0.25">
      <c r="A71" s="461" t="s">
        <v>371</v>
      </c>
      <c r="B71" s="467" t="s">
        <v>8</v>
      </c>
      <c r="C71" s="467"/>
      <c r="D71" s="463" t="s">
        <v>2269</v>
      </c>
      <c r="E71" s="463" t="s">
        <v>909</v>
      </c>
      <c r="F71" s="144" t="s">
        <v>6</v>
      </c>
      <c r="G71" s="64">
        <v>205</v>
      </c>
      <c r="H71" s="64">
        <v>224</v>
      </c>
      <c r="I71" s="64">
        <v>231</v>
      </c>
      <c r="J71" s="64">
        <v>219</v>
      </c>
      <c r="K71" s="64">
        <v>230</v>
      </c>
      <c r="L71" s="64">
        <v>251</v>
      </c>
      <c r="M71" s="64">
        <v>195</v>
      </c>
      <c r="N71" s="64">
        <v>215</v>
      </c>
      <c r="O71" s="64">
        <v>181</v>
      </c>
      <c r="P71" s="64">
        <v>68</v>
      </c>
      <c r="Q71" s="65">
        <v>192</v>
      </c>
      <c r="R71" s="64">
        <v>105</v>
      </c>
      <c r="S71" s="64">
        <v>161</v>
      </c>
      <c r="T71" s="64">
        <v>169</v>
      </c>
      <c r="U71" s="64">
        <v>176</v>
      </c>
      <c r="V71" s="64">
        <v>85</v>
      </c>
      <c r="W71" s="64">
        <v>129</v>
      </c>
      <c r="X71" s="65">
        <v>100</v>
      </c>
      <c r="Y71" s="65">
        <v>113</v>
      </c>
      <c r="Z71" s="65">
        <f t="shared" si="0"/>
        <v>3249</v>
      </c>
      <c r="AA71" s="465"/>
      <c r="AB71" s="147"/>
    </row>
    <row r="72" spans="1:28" ht="26.25" thickBot="1" x14ac:dyDescent="0.3">
      <c r="A72" s="462"/>
      <c r="B72" s="468"/>
      <c r="C72" s="468"/>
      <c r="D72" s="464"/>
      <c r="E72" s="464"/>
      <c r="F72" s="145" t="s">
        <v>3</v>
      </c>
      <c r="G72" s="66">
        <v>205</v>
      </c>
      <c r="H72" s="66">
        <v>224</v>
      </c>
      <c r="I72" s="66">
        <v>231</v>
      </c>
      <c r="J72" s="66">
        <v>219</v>
      </c>
      <c r="K72" s="66">
        <v>230</v>
      </c>
      <c r="L72" s="66">
        <v>251</v>
      </c>
      <c r="M72" s="66">
        <v>195</v>
      </c>
      <c r="N72" s="66">
        <v>215</v>
      </c>
      <c r="O72" s="66">
        <v>181</v>
      </c>
      <c r="P72" s="66">
        <v>68</v>
      </c>
      <c r="Q72" s="67">
        <v>192</v>
      </c>
      <c r="R72" s="66">
        <v>105</v>
      </c>
      <c r="S72" s="66">
        <v>161</v>
      </c>
      <c r="T72" s="66">
        <v>169</v>
      </c>
      <c r="U72" s="66">
        <v>176</v>
      </c>
      <c r="V72" s="66">
        <v>85</v>
      </c>
      <c r="W72" s="66">
        <v>129</v>
      </c>
      <c r="X72" s="67">
        <v>100</v>
      </c>
      <c r="Y72" s="67">
        <v>113</v>
      </c>
      <c r="Z72" s="67">
        <f t="shared" ref="Z72:Z135" si="1">SUM(G72:Y72)</f>
        <v>3249</v>
      </c>
      <c r="AA72" s="466"/>
      <c r="AB72" s="147"/>
    </row>
    <row r="73" spans="1:28" x14ac:dyDescent="0.25">
      <c r="A73" s="461" t="s">
        <v>374</v>
      </c>
      <c r="B73" s="467" t="s">
        <v>8</v>
      </c>
      <c r="C73" s="467"/>
      <c r="D73" s="463" t="s">
        <v>2270</v>
      </c>
      <c r="E73" s="463" t="s">
        <v>910</v>
      </c>
      <c r="F73" s="144" t="s">
        <v>6</v>
      </c>
      <c r="G73" s="64">
        <v>142</v>
      </c>
      <c r="H73" s="64">
        <v>173</v>
      </c>
      <c r="I73" s="64">
        <v>184</v>
      </c>
      <c r="J73" s="64">
        <v>177</v>
      </c>
      <c r="K73" s="64">
        <v>200</v>
      </c>
      <c r="L73" s="64">
        <v>193</v>
      </c>
      <c r="M73" s="64">
        <v>153</v>
      </c>
      <c r="N73" s="64">
        <v>170</v>
      </c>
      <c r="O73" s="64">
        <v>158</v>
      </c>
      <c r="P73" s="64">
        <v>65</v>
      </c>
      <c r="Q73" s="65">
        <v>169</v>
      </c>
      <c r="R73" s="64">
        <v>73</v>
      </c>
      <c r="S73" s="64">
        <v>169</v>
      </c>
      <c r="T73" s="64">
        <v>158</v>
      </c>
      <c r="U73" s="64">
        <v>130</v>
      </c>
      <c r="V73" s="64">
        <v>136</v>
      </c>
      <c r="W73" s="64">
        <v>144</v>
      </c>
      <c r="X73" s="65">
        <v>120</v>
      </c>
      <c r="Y73" s="65">
        <v>157</v>
      </c>
      <c r="Z73" s="65">
        <f t="shared" si="1"/>
        <v>2871</v>
      </c>
      <c r="AA73" s="465"/>
      <c r="AB73" s="147"/>
    </row>
    <row r="74" spans="1:28" ht="25.5" x14ac:dyDescent="0.25">
      <c r="A74" s="462"/>
      <c r="B74" s="468"/>
      <c r="C74" s="468"/>
      <c r="D74" s="464"/>
      <c r="E74" s="464"/>
      <c r="F74" s="145" t="s">
        <v>3</v>
      </c>
      <c r="G74" s="66">
        <v>142</v>
      </c>
      <c r="H74" s="66">
        <v>173</v>
      </c>
      <c r="I74" s="66">
        <v>184</v>
      </c>
      <c r="J74" s="66">
        <v>177</v>
      </c>
      <c r="K74" s="66">
        <v>200</v>
      </c>
      <c r="L74" s="66">
        <v>193</v>
      </c>
      <c r="M74" s="66">
        <v>153</v>
      </c>
      <c r="N74" s="66">
        <v>170</v>
      </c>
      <c r="O74" s="66">
        <v>158</v>
      </c>
      <c r="P74" s="66">
        <v>65</v>
      </c>
      <c r="Q74" s="67">
        <v>169</v>
      </c>
      <c r="R74" s="66">
        <v>73</v>
      </c>
      <c r="S74" s="66">
        <v>169</v>
      </c>
      <c r="T74" s="66">
        <v>158</v>
      </c>
      <c r="U74" s="66">
        <v>130</v>
      </c>
      <c r="V74" s="66">
        <v>136</v>
      </c>
      <c r="W74" s="66">
        <v>144</v>
      </c>
      <c r="X74" s="67">
        <v>120</v>
      </c>
      <c r="Y74" s="67">
        <v>157</v>
      </c>
      <c r="Z74" s="67">
        <f t="shared" si="1"/>
        <v>2871</v>
      </c>
      <c r="AA74" s="466"/>
      <c r="AB74" s="147"/>
    </row>
    <row r="75" spans="1:28" x14ac:dyDescent="0.25">
      <c r="A75" s="462"/>
      <c r="B75" s="468" t="s">
        <v>10</v>
      </c>
      <c r="C75" s="469" t="s">
        <v>911</v>
      </c>
      <c r="D75" s="464" t="s">
        <v>2271</v>
      </c>
      <c r="E75" s="464" t="s">
        <v>912</v>
      </c>
      <c r="F75" s="145" t="s">
        <v>6</v>
      </c>
      <c r="G75" s="66">
        <v>142</v>
      </c>
      <c r="H75" s="66">
        <v>127</v>
      </c>
      <c r="I75" s="66">
        <v>132</v>
      </c>
      <c r="J75" s="66">
        <v>151</v>
      </c>
      <c r="K75" s="66">
        <v>152</v>
      </c>
      <c r="L75" s="66">
        <v>147</v>
      </c>
      <c r="M75" s="66">
        <v>143</v>
      </c>
      <c r="N75" s="66">
        <v>123</v>
      </c>
      <c r="O75" s="66">
        <v>87</v>
      </c>
      <c r="P75" s="68">
        <v>75</v>
      </c>
      <c r="Q75" s="68">
        <v>75</v>
      </c>
      <c r="R75" s="68">
        <v>52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f t="shared" si="1"/>
        <v>1406</v>
      </c>
      <c r="AA75" s="466"/>
      <c r="AB75" s="147"/>
    </row>
    <row r="76" spans="1:28" ht="26.25" thickBot="1" x14ac:dyDescent="0.3">
      <c r="A76" s="473"/>
      <c r="B76" s="474"/>
      <c r="C76" s="470"/>
      <c r="D76" s="471"/>
      <c r="E76" s="471"/>
      <c r="F76" s="146" t="s">
        <v>3</v>
      </c>
      <c r="G76" s="69">
        <v>142</v>
      </c>
      <c r="H76" s="69">
        <v>127</v>
      </c>
      <c r="I76" s="69">
        <v>132</v>
      </c>
      <c r="J76" s="69">
        <v>151</v>
      </c>
      <c r="K76" s="69">
        <v>152</v>
      </c>
      <c r="L76" s="69">
        <v>147</v>
      </c>
      <c r="M76" s="69">
        <v>143</v>
      </c>
      <c r="N76" s="69">
        <v>123</v>
      </c>
      <c r="O76" s="69">
        <v>87</v>
      </c>
      <c r="P76" s="69">
        <v>75</v>
      </c>
      <c r="Q76" s="69">
        <v>75</v>
      </c>
      <c r="R76" s="69">
        <v>52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f t="shared" si="1"/>
        <v>1406</v>
      </c>
      <c r="AA76" s="472"/>
      <c r="AB76" s="147"/>
    </row>
    <row r="77" spans="1:28" x14ac:dyDescent="0.25">
      <c r="A77" s="461" t="s">
        <v>377</v>
      </c>
      <c r="B77" s="467" t="s">
        <v>8</v>
      </c>
      <c r="C77" s="467"/>
      <c r="D77" s="463" t="s">
        <v>2230</v>
      </c>
      <c r="E77" s="463" t="s">
        <v>913</v>
      </c>
      <c r="F77" s="144" t="s">
        <v>6</v>
      </c>
      <c r="G77" s="64">
        <v>193</v>
      </c>
      <c r="H77" s="64">
        <v>197</v>
      </c>
      <c r="I77" s="64">
        <v>249</v>
      </c>
      <c r="J77" s="64">
        <v>230</v>
      </c>
      <c r="K77" s="64">
        <v>218</v>
      </c>
      <c r="L77" s="64">
        <v>224</v>
      </c>
      <c r="M77" s="64">
        <v>229</v>
      </c>
      <c r="N77" s="64">
        <v>221</v>
      </c>
      <c r="O77" s="64">
        <v>153</v>
      </c>
      <c r="P77" s="64">
        <v>184</v>
      </c>
      <c r="Q77" s="65">
        <v>165</v>
      </c>
      <c r="R77" s="64">
        <v>145</v>
      </c>
      <c r="S77" s="64">
        <v>175</v>
      </c>
      <c r="T77" s="64">
        <v>146</v>
      </c>
      <c r="U77" s="64">
        <v>151</v>
      </c>
      <c r="V77" s="64">
        <v>140</v>
      </c>
      <c r="W77" s="64">
        <v>165</v>
      </c>
      <c r="X77" s="65">
        <v>160</v>
      </c>
      <c r="Y77" s="65">
        <v>171</v>
      </c>
      <c r="Z77" s="65">
        <f t="shared" si="1"/>
        <v>3516</v>
      </c>
      <c r="AA77" s="465"/>
      <c r="AB77" s="147"/>
    </row>
    <row r="78" spans="1:28" ht="26.25" thickBot="1" x14ac:dyDescent="0.3">
      <c r="A78" s="462"/>
      <c r="B78" s="468"/>
      <c r="C78" s="468"/>
      <c r="D78" s="464"/>
      <c r="E78" s="464"/>
      <c r="F78" s="145" t="s">
        <v>3</v>
      </c>
      <c r="G78" s="66">
        <v>193</v>
      </c>
      <c r="H78" s="66">
        <v>197</v>
      </c>
      <c r="I78" s="66">
        <v>249</v>
      </c>
      <c r="J78" s="66">
        <v>230</v>
      </c>
      <c r="K78" s="66">
        <v>218</v>
      </c>
      <c r="L78" s="66">
        <v>224</v>
      </c>
      <c r="M78" s="66">
        <v>229</v>
      </c>
      <c r="N78" s="66">
        <v>221</v>
      </c>
      <c r="O78" s="66">
        <v>153</v>
      </c>
      <c r="P78" s="66">
        <v>184</v>
      </c>
      <c r="Q78" s="67">
        <v>165</v>
      </c>
      <c r="R78" s="66">
        <v>145</v>
      </c>
      <c r="S78" s="66">
        <v>175</v>
      </c>
      <c r="T78" s="66">
        <v>146</v>
      </c>
      <c r="U78" s="66">
        <v>151</v>
      </c>
      <c r="V78" s="66">
        <v>140</v>
      </c>
      <c r="W78" s="66">
        <v>165</v>
      </c>
      <c r="X78" s="67">
        <v>160</v>
      </c>
      <c r="Y78" s="67">
        <v>171</v>
      </c>
      <c r="Z78" s="67">
        <f t="shared" si="1"/>
        <v>3516</v>
      </c>
      <c r="AA78" s="466"/>
      <c r="AB78" s="147"/>
    </row>
    <row r="79" spans="1:28" x14ac:dyDescent="0.25">
      <c r="A79" s="461" t="s">
        <v>382</v>
      </c>
      <c r="B79" s="467" t="s">
        <v>8</v>
      </c>
      <c r="C79" s="467"/>
      <c r="D79" s="463" t="s">
        <v>2335</v>
      </c>
      <c r="E79" s="463" t="s">
        <v>914</v>
      </c>
      <c r="F79" s="144" t="s">
        <v>6</v>
      </c>
      <c r="G79" s="64">
        <v>17</v>
      </c>
      <c r="H79" s="64">
        <v>12</v>
      </c>
      <c r="I79" s="64">
        <v>23</v>
      </c>
      <c r="J79" s="64">
        <v>10</v>
      </c>
      <c r="K79" s="64">
        <v>12</v>
      </c>
      <c r="L79" s="64">
        <v>15</v>
      </c>
      <c r="M79" s="64">
        <v>16</v>
      </c>
      <c r="N79" s="64">
        <v>11</v>
      </c>
      <c r="O79" s="64">
        <v>16</v>
      </c>
      <c r="P79" s="64">
        <v>14</v>
      </c>
      <c r="Q79" s="65">
        <v>10</v>
      </c>
      <c r="R79" s="64">
        <v>16</v>
      </c>
      <c r="S79" s="64">
        <v>12</v>
      </c>
      <c r="T79" s="64">
        <v>3</v>
      </c>
      <c r="U79" s="64">
        <v>14</v>
      </c>
      <c r="V79" s="64">
        <v>5</v>
      </c>
      <c r="W79" s="64">
        <v>11</v>
      </c>
      <c r="X79" s="65">
        <v>13</v>
      </c>
      <c r="Y79" s="65">
        <v>9</v>
      </c>
      <c r="Z79" s="65">
        <f t="shared" si="1"/>
        <v>239</v>
      </c>
      <c r="AA79" s="465"/>
      <c r="AB79" s="147"/>
    </row>
    <row r="80" spans="1:28" ht="26.25" thickBot="1" x14ac:dyDescent="0.3">
      <c r="A80" s="462"/>
      <c r="B80" s="468"/>
      <c r="C80" s="468"/>
      <c r="D80" s="464"/>
      <c r="E80" s="464"/>
      <c r="F80" s="145" t="s">
        <v>3</v>
      </c>
      <c r="G80" s="66">
        <v>17</v>
      </c>
      <c r="H80" s="66">
        <v>12</v>
      </c>
      <c r="I80" s="66">
        <v>23</v>
      </c>
      <c r="J80" s="66">
        <v>10</v>
      </c>
      <c r="K80" s="66">
        <v>12</v>
      </c>
      <c r="L80" s="66">
        <v>15</v>
      </c>
      <c r="M80" s="66">
        <v>16</v>
      </c>
      <c r="N80" s="66">
        <v>11</v>
      </c>
      <c r="O80" s="66">
        <v>16</v>
      </c>
      <c r="P80" s="66">
        <v>14</v>
      </c>
      <c r="Q80" s="67">
        <v>10</v>
      </c>
      <c r="R80" s="66">
        <v>16</v>
      </c>
      <c r="S80" s="66">
        <v>12</v>
      </c>
      <c r="T80" s="66">
        <v>3</v>
      </c>
      <c r="U80" s="66">
        <v>14</v>
      </c>
      <c r="V80" s="66">
        <v>5</v>
      </c>
      <c r="W80" s="66">
        <v>11</v>
      </c>
      <c r="X80" s="67">
        <v>13</v>
      </c>
      <c r="Y80" s="67">
        <v>9</v>
      </c>
      <c r="Z80" s="67">
        <f t="shared" si="1"/>
        <v>239</v>
      </c>
      <c r="AA80" s="466"/>
      <c r="AB80" s="147"/>
    </row>
    <row r="81" spans="1:28" x14ac:dyDescent="0.25">
      <c r="A81" s="461" t="s">
        <v>385</v>
      </c>
      <c r="B81" s="467" t="s">
        <v>8</v>
      </c>
      <c r="C81" s="467"/>
      <c r="D81" s="463" t="s">
        <v>2272</v>
      </c>
      <c r="E81" s="463" t="s">
        <v>915</v>
      </c>
      <c r="F81" s="144" t="s">
        <v>6</v>
      </c>
      <c r="G81" s="64">
        <v>75</v>
      </c>
      <c r="H81" s="64">
        <v>172</v>
      </c>
      <c r="I81" s="64">
        <v>163</v>
      </c>
      <c r="J81" s="64">
        <v>186</v>
      </c>
      <c r="K81" s="64">
        <v>202</v>
      </c>
      <c r="L81" s="64">
        <v>191</v>
      </c>
      <c r="M81" s="64">
        <v>155</v>
      </c>
      <c r="N81" s="64">
        <v>139</v>
      </c>
      <c r="O81" s="64">
        <v>145</v>
      </c>
      <c r="P81" s="64">
        <v>48</v>
      </c>
      <c r="Q81" s="65">
        <v>116</v>
      </c>
      <c r="R81" s="64">
        <v>52</v>
      </c>
      <c r="S81" s="64">
        <v>96</v>
      </c>
      <c r="T81" s="64">
        <v>70</v>
      </c>
      <c r="U81" s="64">
        <v>73</v>
      </c>
      <c r="V81" s="64">
        <v>62</v>
      </c>
      <c r="W81" s="64">
        <v>78</v>
      </c>
      <c r="X81" s="65">
        <v>65</v>
      </c>
      <c r="Y81" s="65">
        <v>96</v>
      </c>
      <c r="Z81" s="65">
        <f t="shared" si="1"/>
        <v>2184</v>
      </c>
      <c r="AA81" s="465"/>
      <c r="AB81" s="147"/>
    </row>
    <row r="82" spans="1:28" ht="26.25" thickBot="1" x14ac:dyDescent="0.3">
      <c r="A82" s="462"/>
      <c r="B82" s="468"/>
      <c r="C82" s="468"/>
      <c r="D82" s="464"/>
      <c r="E82" s="464"/>
      <c r="F82" s="145" t="s">
        <v>3</v>
      </c>
      <c r="G82" s="66">
        <v>75</v>
      </c>
      <c r="H82" s="66">
        <v>172</v>
      </c>
      <c r="I82" s="66">
        <v>163</v>
      </c>
      <c r="J82" s="66">
        <v>186</v>
      </c>
      <c r="K82" s="66">
        <v>202</v>
      </c>
      <c r="L82" s="66">
        <v>191</v>
      </c>
      <c r="M82" s="66">
        <v>155</v>
      </c>
      <c r="N82" s="66">
        <v>139</v>
      </c>
      <c r="O82" s="66">
        <v>145</v>
      </c>
      <c r="P82" s="66">
        <v>48</v>
      </c>
      <c r="Q82" s="67">
        <v>116</v>
      </c>
      <c r="R82" s="66">
        <v>52</v>
      </c>
      <c r="S82" s="66">
        <v>96</v>
      </c>
      <c r="T82" s="66">
        <v>70</v>
      </c>
      <c r="U82" s="66">
        <v>73</v>
      </c>
      <c r="V82" s="66">
        <v>62</v>
      </c>
      <c r="W82" s="66">
        <v>78</v>
      </c>
      <c r="X82" s="67">
        <v>65</v>
      </c>
      <c r="Y82" s="67">
        <v>96</v>
      </c>
      <c r="Z82" s="67">
        <f t="shared" si="1"/>
        <v>2184</v>
      </c>
      <c r="AA82" s="466"/>
      <c r="AB82" s="147"/>
    </row>
    <row r="83" spans="1:28" x14ac:dyDescent="0.25">
      <c r="A83" s="461" t="s">
        <v>388</v>
      </c>
      <c r="B83" s="467" t="s">
        <v>8</v>
      </c>
      <c r="C83" s="467"/>
      <c r="D83" s="463" t="s">
        <v>2231</v>
      </c>
      <c r="E83" s="463" t="s">
        <v>916</v>
      </c>
      <c r="F83" s="144" t="s">
        <v>6</v>
      </c>
      <c r="G83" s="64">
        <v>238</v>
      </c>
      <c r="H83" s="64">
        <v>246</v>
      </c>
      <c r="I83" s="64">
        <v>265</v>
      </c>
      <c r="J83" s="64">
        <v>258</v>
      </c>
      <c r="K83" s="64">
        <v>256</v>
      </c>
      <c r="L83" s="64">
        <v>230</v>
      </c>
      <c r="M83" s="64">
        <v>241</v>
      </c>
      <c r="N83" s="64">
        <v>218</v>
      </c>
      <c r="O83" s="64">
        <v>209</v>
      </c>
      <c r="P83" s="64">
        <v>188</v>
      </c>
      <c r="Q83" s="65">
        <v>196</v>
      </c>
      <c r="R83" s="64">
        <v>207</v>
      </c>
      <c r="S83" s="64">
        <v>190</v>
      </c>
      <c r="T83" s="64">
        <v>176</v>
      </c>
      <c r="U83" s="64">
        <v>153</v>
      </c>
      <c r="V83" s="64">
        <v>137</v>
      </c>
      <c r="W83" s="64">
        <v>144</v>
      </c>
      <c r="X83" s="65">
        <v>122</v>
      </c>
      <c r="Y83" s="65">
        <v>147</v>
      </c>
      <c r="Z83" s="65">
        <f t="shared" si="1"/>
        <v>3821</v>
      </c>
      <c r="AA83" s="465"/>
      <c r="AB83" s="147"/>
    </row>
    <row r="84" spans="1:28" ht="26.25" thickBot="1" x14ac:dyDescent="0.3">
      <c r="A84" s="462"/>
      <c r="B84" s="468"/>
      <c r="C84" s="468"/>
      <c r="D84" s="464"/>
      <c r="E84" s="464"/>
      <c r="F84" s="145" t="s">
        <v>3</v>
      </c>
      <c r="G84" s="66">
        <v>238</v>
      </c>
      <c r="H84" s="66">
        <v>246</v>
      </c>
      <c r="I84" s="66">
        <v>265</v>
      </c>
      <c r="J84" s="66">
        <v>258</v>
      </c>
      <c r="K84" s="66">
        <v>256</v>
      </c>
      <c r="L84" s="66">
        <v>230</v>
      </c>
      <c r="M84" s="66">
        <v>241</v>
      </c>
      <c r="N84" s="66">
        <v>218</v>
      </c>
      <c r="O84" s="66">
        <v>209</v>
      </c>
      <c r="P84" s="66">
        <v>188</v>
      </c>
      <c r="Q84" s="67">
        <v>196</v>
      </c>
      <c r="R84" s="66">
        <v>207</v>
      </c>
      <c r="S84" s="66">
        <v>190</v>
      </c>
      <c r="T84" s="66">
        <v>176</v>
      </c>
      <c r="U84" s="66">
        <v>153</v>
      </c>
      <c r="V84" s="66">
        <v>137</v>
      </c>
      <c r="W84" s="66">
        <v>144</v>
      </c>
      <c r="X84" s="67">
        <v>122</v>
      </c>
      <c r="Y84" s="67">
        <v>147</v>
      </c>
      <c r="Z84" s="67">
        <f t="shared" si="1"/>
        <v>3821</v>
      </c>
      <c r="AA84" s="466"/>
      <c r="AB84" s="147"/>
    </row>
    <row r="85" spans="1:28" x14ac:dyDescent="0.25">
      <c r="A85" s="461" t="s">
        <v>391</v>
      </c>
      <c r="B85" s="467" t="s">
        <v>8</v>
      </c>
      <c r="C85" s="467"/>
      <c r="D85" s="463" t="s">
        <v>2232</v>
      </c>
      <c r="E85" s="463" t="s">
        <v>917</v>
      </c>
      <c r="F85" s="144" t="s">
        <v>6</v>
      </c>
      <c r="G85" s="64">
        <v>46</v>
      </c>
      <c r="H85" s="64">
        <v>55</v>
      </c>
      <c r="I85" s="64">
        <v>53</v>
      </c>
      <c r="J85" s="64">
        <v>59</v>
      </c>
      <c r="K85" s="64">
        <v>61</v>
      </c>
      <c r="L85" s="64">
        <v>50</v>
      </c>
      <c r="M85" s="64">
        <v>54</v>
      </c>
      <c r="N85" s="64">
        <v>52</v>
      </c>
      <c r="O85" s="64">
        <v>46</v>
      </c>
      <c r="P85" s="64">
        <v>76</v>
      </c>
      <c r="Q85" s="65">
        <v>108</v>
      </c>
      <c r="R85" s="64">
        <v>88</v>
      </c>
      <c r="S85" s="64">
        <v>97</v>
      </c>
      <c r="T85" s="64">
        <v>89</v>
      </c>
      <c r="U85" s="64">
        <v>64</v>
      </c>
      <c r="V85" s="64">
        <v>91</v>
      </c>
      <c r="W85" s="64">
        <v>91</v>
      </c>
      <c r="X85" s="65">
        <v>83</v>
      </c>
      <c r="Y85" s="65">
        <v>101</v>
      </c>
      <c r="Z85" s="65">
        <f t="shared" si="1"/>
        <v>1364</v>
      </c>
      <c r="AA85" s="465"/>
      <c r="AB85" s="147"/>
    </row>
    <row r="86" spans="1:28" ht="25.5" x14ac:dyDescent="0.25">
      <c r="A86" s="462"/>
      <c r="B86" s="468"/>
      <c r="C86" s="468"/>
      <c r="D86" s="464"/>
      <c r="E86" s="464"/>
      <c r="F86" s="145" t="s">
        <v>3</v>
      </c>
      <c r="G86" s="66">
        <v>46</v>
      </c>
      <c r="H86" s="66">
        <v>55</v>
      </c>
      <c r="I86" s="66">
        <v>53</v>
      </c>
      <c r="J86" s="66">
        <v>59</v>
      </c>
      <c r="K86" s="66">
        <v>61</v>
      </c>
      <c r="L86" s="66">
        <v>50</v>
      </c>
      <c r="M86" s="66">
        <v>54</v>
      </c>
      <c r="N86" s="66">
        <v>52</v>
      </c>
      <c r="O86" s="66">
        <v>46</v>
      </c>
      <c r="P86" s="66">
        <v>76</v>
      </c>
      <c r="Q86" s="67">
        <v>108</v>
      </c>
      <c r="R86" s="66">
        <v>88</v>
      </c>
      <c r="S86" s="66">
        <v>97</v>
      </c>
      <c r="T86" s="66">
        <v>89</v>
      </c>
      <c r="U86" s="66">
        <v>64</v>
      </c>
      <c r="V86" s="66">
        <v>91</v>
      </c>
      <c r="W86" s="66">
        <v>91</v>
      </c>
      <c r="X86" s="67">
        <v>83</v>
      </c>
      <c r="Y86" s="67">
        <v>101</v>
      </c>
      <c r="Z86" s="67">
        <f t="shared" si="1"/>
        <v>1364</v>
      </c>
      <c r="AA86" s="466"/>
      <c r="AB86" s="147"/>
    </row>
    <row r="87" spans="1:28" x14ac:dyDescent="0.25">
      <c r="A87" s="462"/>
      <c r="B87" s="468" t="s">
        <v>10</v>
      </c>
      <c r="C87" s="469" t="s">
        <v>918</v>
      </c>
      <c r="D87" s="464" t="s">
        <v>2206</v>
      </c>
      <c r="E87" s="464" t="s">
        <v>919</v>
      </c>
      <c r="F87" s="145" t="s">
        <v>6</v>
      </c>
      <c r="G87" s="66">
        <v>144</v>
      </c>
      <c r="H87" s="66">
        <v>148</v>
      </c>
      <c r="I87" s="66">
        <v>155</v>
      </c>
      <c r="J87" s="66">
        <v>152</v>
      </c>
      <c r="K87" s="66">
        <v>145</v>
      </c>
      <c r="L87" s="66">
        <v>92</v>
      </c>
      <c r="M87" s="66">
        <v>104</v>
      </c>
      <c r="N87" s="66">
        <v>93</v>
      </c>
      <c r="O87" s="66">
        <v>84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f t="shared" si="1"/>
        <v>1117</v>
      </c>
      <c r="AA87" s="466"/>
      <c r="AB87" s="147"/>
    </row>
    <row r="88" spans="1:28" ht="26.25" thickBot="1" x14ac:dyDescent="0.3">
      <c r="A88" s="473"/>
      <c r="B88" s="474"/>
      <c r="C88" s="470"/>
      <c r="D88" s="471"/>
      <c r="E88" s="471"/>
      <c r="F88" s="146" t="s">
        <v>3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f t="shared" si="1"/>
        <v>0</v>
      </c>
      <c r="AA88" s="472"/>
      <c r="AB88" s="147"/>
    </row>
    <row r="89" spans="1:28" x14ac:dyDescent="0.25">
      <c r="A89" s="461" t="s">
        <v>393</v>
      </c>
      <c r="B89" s="467" t="s">
        <v>8</v>
      </c>
      <c r="C89" s="467"/>
      <c r="D89" s="463" t="s">
        <v>2273</v>
      </c>
      <c r="E89" s="463" t="s">
        <v>920</v>
      </c>
      <c r="F89" s="144" t="s">
        <v>6</v>
      </c>
      <c r="G89" s="64">
        <v>144</v>
      </c>
      <c r="H89" s="64">
        <v>142</v>
      </c>
      <c r="I89" s="64">
        <v>125</v>
      </c>
      <c r="J89" s="64">
        <v>132</v>
      </c>
      <c r="K89" s="64">
        <v>153</v>
      </c>
      <c r="L89" s="64">
        <v>123</v>
      </c>
      <c r="M89" s="64">
        <v>129</v>
      </c>
      <c r="N89" s="64">
        <v>109</v>
      </c>
      <c r="O89" s="64">
        <v>117</v>
      </c>
      <c r="P89" s="64">
        <v>68</v>
      </c>
      <c r="Q89" s="65">
        <v>106</v>
      </c>
      <c r="R89" s="64">
        <v>90</v>
      </c>
      <c r="S89" s="64">
        <v>88</v>
      </c>
      <c r="T89" s="64">
        <v>112</v>
      </c>
      <c r="U89" s="64">
        <v>69</v>
      </c>
      <c r="V89" s="64">
        <v>78</v>
      </c>
      <c r="W89" s="64">
        <v>73</v>
      </c>
      <c r="X89" s="65">
        <v>97</v>
      </c>
      <c r="Y89" s="65">
        <v>85</v>
      </c>
      <c r="Z89" s="65">
        <f t="shared" si="1"/>
        <v>2040</v>
      </c>
      <c r="AA89" s="465"/>
      <c r="AB89" s="147"/>
    </row>
    <row r="90" spans="1:28" ht="26.25" thickBot="1" x14ac:dyDescent="0.3">
      <c r="A90" s="462"/>
      <c r="B90" s="468"/>
      <c r="C90" s="468"/>
      <c r="D90" s="464"/>
      <c r="E90" s="464"/>
      <c r="F90" s="145" t="s">
        <v>3</v>
      </c>
      <c r="G90" s="66">
        <v>144</v>
      </c>
      <c r="H90" s="66">
        <v>142</v>
      </c>
      <c r="I90" s="66">
        <v>125</v>
      </c>
      <c r="J90" s="66">
        <v>132</v>
      </c>
      <c r="K90" s="66">
        <v>153</v>
      </c>
      <c r="L90" s="66">
        <v>123</v>
      </c>
      <c r="M90" s="66">
        <v>129</v>
      </c>
      <c r="N90" s="66">
        <v>109</v>
      </c>
      <c r="O90" s="66">
        <v>117</v>
      </c>
      <c r="P90" s="66">
        <v>68</v>
      </c>
      <c r="Q90" s="67">
        <v>106</v>
      </c>
      <c r="R90" s="66">
        <v>90</v>
      </c>
      <c r="S90" s="66">
        <v>88</v>
      </c>
      <c r="T90" s="66">
        <v>112</v>
      </c>
      <c r="U90" s="66">
        <v>69</v>
      </c>
      <c r="V90" s="66">
        <v>78</v>
      </c>
      <c r="W90" s="66">
        <v>73</v>
      </c>
      <c r="X90" s="67">
        <v>97</v>
      </c>
      <c r="Y90" s="67">
        <v>85</v>
      </c>
      <c r="Z90" s="67">
        <f t="shared" si="1"/>
        <v>2040</v>
      </c>
      <c r="AA90" s="466"/>
      <c r="AB90" s="147"/>
    </row>
    <row r="91" spans="1:28" x14ac:dyDescent="0.25">
      <c r="A91" s="461" t="s">
        <v>396</v>
      </c>
      <c r="B91" s="467" t="s">
        <v>8</v>
      </c>
      <c r="C91" s="467"/>
      <c r="D91" s="463" t="s">
        <v>2274</v>
      </c>
      <c r="E91" s="463" t="s">
        <v>921</v>
      </c>
      <c r="F91" s="144" t="s">
        <v>6</v>
      </c>
      <c r="G91" s="64">
        <v>135</v>
      </c>
      <c r="H91" s="64">
        <v>132</v>
      </c>
      <c r="I91" s="64">
        <v>156</v>
      </c>
      <c r="J91" s="64">
        <v>150</v>
      </c>
      <c r="K91" s="64">
        <v>166</v>
      </c>
      <c r="L91" s="64">
        <v>172</v>
      </c>
      <c r="M91" s="64">
        <v>153</v>
      </c>
      <c r="N91" s="64">
        <v>170</v>
      </c>
      <c r="O91" s="64">
        <v>122</v>
      </c>
      <c r="P91" s="64">
        <v>77</v>
      </c>
      <c r="Q91" s="65">
        <v>114</v>
      </c>
      <c r="R91" s="64">
        <v>54</v>
      </c>
      <c r="S91" s="64">
        <v>116</v>
      </c>
      <c r="T91" s="64">
        <v>82</v>
      </c>
      <c r="U91" s="64">
        <v>88</v>
      </c>
      <c r="V91" s="64">
        <v>50</v>
      </c>
      <c r="W91" s="64">
        <v>91</v>
      </c>
      <c r="X91" s="65">
        <v>95</v>
      </c>
      <c r="Y91" s="65">
        <v>110</v>
      </c>
      <c r="Z91" s="65">
        <f t="shared" si="1"/>
        <v>2233</v>
      </c>
      <c r="AA91" s="465"/>
      <c r="AB91" s="147"/>
    </row>
    <row r="92" spans="1:28" ht="26.25" thickBot="1" x14ac:dyDescent="0.3">
      <c r="A92" s="462"/>
      <c r="B92" s="468"/>
      <c r="C92" s="468"/>
      <c r="D92" s="464"/>
      <c r="E92" s="464"/>
      <c r="F92" s="145" t="s">
        <v>3</v>
      </c>
      <c r="G92" s="66">
        <v>135</v>
      </c>
      <c r="H92" s="66">
        <v>132</v>
      </c>
      <c r="I92" s="66">
        <v>156</v>
      </c>
      <c r="J92" s="66">
        <v>150</v>
      </c>
      <c r="K92" s="66">
        <v>166</v>
      </c>
      <c r="L92" s="66">
        <v>172</v>
      </c>
      <c r="M92" s="66">
        <v>153</v>
      </c>
      <c r="N92" s="66">
        <v>170</v>
      </c>
      <c r="O92" s="66">
        <v>122</v>
      </c>
      <c r="P92" s="66">
        <v>77</v>
      </c>
      <c r="Q92" s="67">
        <v>114</v>
      </c>
      <c r="R92" s="66">
        <v>54</v>
      </c>
      <c r="S92" s="66">
        <v>116</v>
      </c>
      <c r="T92" s="66">
        <v>82</v>
      </c>
      <c r="U92" s="66">
        <v>88</v>
      </c>
      <c r="V92" s="66">
        <v>50</v>
      </c>
      <c r="W92" s="66">
        <v>91</v>
      </c>
      <c r="X92" s="67">
        <v>95</v>
      </c>
      <c r="Y92" s="67">
        <v>110</v>
      </c>
      <c r="Z92" s="67">
        <f t="shared" si="1"/>
        <v>2233</v>
      </c>
      <c r="AA92" s="466"/>
      <c r="AB92" s="147"/>
    </row>
    <row r="93" spans="1:28" x14ac:dyDescent="0.25">
      <c r="A93" s="461" t="s">
        <v>399</v>
      </c>
      <c r="B93" s="467" t="s">
        <v>8</v>
      </c>
      <c r="C93" s="467"/>
      <c r="D93" s="463" t="s">
        <v>2233</v>
      </c>
      <c r="E93" s="463" t="s">
        <v>922</v>
      </c>
      <c r="F93" s="144" t="s">
        <v>6</v>
      </c>
      <c r="G93" s="64">
        <v>253</v>
      </c>
      <c r="H93" s="64">
        <v>290</v>
      </c>
      <c r="I93" s="64">
        <v>140</v>
      </c>
      <c r="J93" s="64">
        <v>297</v>
      </c>
      <c r="K93" s="64">
        <v>195</v>
      </c>
      <c r="L93" s="64">
        <v>195</v>
      </c>
      <c r="M93" s="64">
        <v>142</v>
      </c>
      <c r="N93" s="64">
        <v>156</v>
      </c>
      <c r="O93" s="64">
        <v>113</v>
      </c>
      <c r="P93" s="64">
        <v>143</v>
      </c>
      <c r="Q93" s="65">
        <v>149</v>
      </c>
      <c r="R93" s="64">
        <v>128</v>
      </c>
      <c r="S93" s="64">
        <v>154</v>
      </c>
      <c r="T93" s="64">
        <v>122</v>
      </c>
      <c r="U93" s="64">
        <v>156</v>
      </c>
      <c r="V93" s="64">
        <v>128</v>
      </c>
      <c r="W93" s="64">
        <v>140</v>
      </c>
      <c r="X93" s="65">
        <v>123</v>
      </c>
      <c r="Y93" s="65">
        <v>149</v>
      </c>
      <c r="Z93" s="65">
        <f t="shared" si="1"/>
        <v>3173</v>
      </c>
      <c r="AA93" s="465"/>
      <c r="AB93" s="147"/>
    </row>
    <row r="94" spans="1:28" ht="25.5" x14ac:dyDescent="0.25">
      <c r="A94" s="462"/>
      <c r="B94" s="468"/>
      <c r="C94" s="468"/>
      <c r="D94" s="464"/>
      <c r="E94" s="464"/>
      <c r="F94" s="145" t="s">
        <v>3</v>
      </c>
      <c r="G94" s="66">
        <v>253</v>
      </c>
      <c r="H94" s="66">
        <v>290</v>
      </c>
      <c r="I94" s="66">
        <v>140</v>
      </c>
      <c r="J94" s="66">
        <v>297</v>
      </c>
      <c r="K94" s="66">
        <v>195</v>
      </c>
      <c r="L94" s="66">
        <v>195</v>
      </c>
      <c r="M94" s="66">
        <v>142</v>
      </c>
      <c r="N94" s="66">
        <v>156</v>
      </c>
      <c r="O94" s="66">
        <v>113</v>
      </c>
      <c r="P94" s="66">
        <v>143</v>
      </c>
      <c r="Q94" s="67">
        <v>149</v>
      </c>
      <c r="R94" s="66">
        <v>128</v>
      </c>
      <c r="S94" s="66">
        <v>154</v>
      </c>
      <c r="T94" s="66">
        <v>122</v>
      </c>
      <c r="U94" s="66">
        <v>156</v>
      </c>
      <c r="V94" s="66">
        <v>128</v>
      </c>
      <c r="W94" s="66">
        <v>140</v>
      </c>
      <c r="X94" s="67">
        <v>123</v>
      </c>
      <c r="Y94" s="67">
        <v>149</v>
      </c>
      <c r="Z94" s="67">
        <f t="shared" si="1"/>
        <v>3173</v>
      </c>
      <c r="AA94" s="466"/>
      <c r="AB94" s="147"/>
    </row>
    <row r="95" spans="1:28" x14ac:dyDescent="0.25">
      <c r="A95" s="462"/>
      <c r="B95" s="468" t="s">
        <v>10</v>
      </c>
      <c r="C95" s="469" t="s">
        <v>560</v>
      </c>
      <c r="D95" s="464" t="s">
        <v>2275</v>
      </c>
      <c r="E95" s="464" t="s">
        <v>1904</v>
      </c>
      <c r="F95" s="145" t="s">
        <v>6</v>
      </c>
      <c r="G95" s="66">
        <v>33</v>
      </c>
      <c r="H95" s="66">
        <v>37</v>
      </c>
      <c r="I95" s="66">
        <v>44</v>
      </c>
      <c r="J95" s="66">
        <v>35</v>
      </c>
      <c r="K95" s="66">
        <v>60</v>
      </c>
      <c r="L95" s="66">
        <v>53</v>
      </c>
      <c r="M95" s="66">
        <v>48</v>
      </c>
      <c r="N95" s="66">
        <v>75</v>
      </c>
      <c r="O95" s="66">
        <v>50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f t="shared" si="1"/>
        <v>435</v>
      </c>
      <c r="AA95" s="466"/>
      <c r="AB95" s="147"/>
    </row>
    <row r="96" spans="1:28" ht="26.25" thickBot="1" x14ac:dyDescent="0.3">
      <c r="A96" s="473"/>
      <c r="B96" s="474"/>
      <c r="C96" s="470"/>
      <c r="D96" s="471"/>
      <c r="E96" s="471"/>
      <c r="F96" s="146" t="s">
        <v>3</v>
      </c>
      <c r="G96" s="69">
        <v>33</v>
      </c>
      <c r="H96" s="69">
        <v>37</v>
      </c>
      <c r="I96" s="69">
        <v>44</v>
      </c>
      <c r="J96" s="69">
        <v>35</v>
      </c>
      <c r="K96" s="69">
        <v>60</v>
      </c>
      <c r="L96" s="69">
        <v>53</v>
      </c>
      <c r="M96" s="69">
        <v>48</v>
      </c>
      <c r="N96" s="69">
        <v>75</v>
      </c>
      <c r="O96" s="69">
        <v>50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f t="shared" si="1"/>
        <v>435</v>
      </c>
      <c r="AA96" s="472"/>
      <c r="AB96" s="147"/>
    </row>
    <row r="97" spans="1:28" x14ac:dyDescent="0.25">
      <c r="A97" s="461" t="s">
        <v>404</v>
      </c>
      <c r="B97" s="467" t="s">
        <v>8</v>
      </c>
      <c r="C97" s="467"/>
      <c r="D97" s="463" t="s">
        <v>2276</v>
      </c>
      <c r="E97" s="463" t="s">
        <v>923</v>
      </c>
      <c r="F97" s="144" t="s">
        <v>6</v>
      </c>
      <c r="G97" s="64">
        <v>254</v>
      </c>
      <c r="H97" s="64">
        <v>233</v>
      </c>
      <c r="I97" s="64">
        <v>246</v>
      </c>
      <c r="J97" s="64">
        <v>286</v>
      </c>
      <c r="K97" s="64">
        <v>270</v>
      </c>
      <c r="L97" s="64">
        <v>283</v>
      </c>
      <c r="M97" s="64">
        <v>261</v>
      </c>
      <c r="N97" s="64">
        <v>176</v>
      </c>
      <c r="O97" s="64">
        <v>138</v>
      </c>
      <c r="P97" s="64">
        <v>73</v>
      </c>
      <c r="Q97" s="65">
        <v>125</v>
      </c>
      <c r="R97" s="64">
        <v>76</v>
      </c>
      <c r="S97" s="64">
        <v>121</v>
      </c>
      <c r="T97" s="64">
        <v>101</v>
      </c>
      <c r="U97" s="64">
        <v>82</v>
      </c>
      <c r="V97" s="64">
        <v>78</v>
      </c>
      <c r="W97" s="64">
        <v>86</v>
      </c>
      <c r="X97" s="65">
        <v>83</v>
      </c>
      <c r="Y97" s="65">
        <v>91</v>
      </c>
      <c r="Z97" s="65">
        <f t="shared" si="1"/>
        <v>3063</v>
      </c>
      <c r="AA97" s="465"/>
      <c r="AB97" s="147"/>
    </row>
    <row r="98" spans="1:28" ht="26.25" thickBot="1" x14ac:dyDescent="0.3">
      <c r="A98" s="462"/>
      <c r="B98" s="468"/>
      <c r="C98" s="468"/>
      <c r="D98" s="464"/>
      <c r="E98" s="464"/>
      <c r="F98" s="145" t="s">
        <v>3</v>
      </c>
      <c r="G98" s="66">
        <v>254</v>
      </c>
      <c r="H98" s="66">
        <v>233</v>
      </c>
      <c r="I98" s="66">
        <v>246</v>
      </c>
      <c r="J98" s="66">
        <v>286</v>
      </c>
      <c r="K98" s="66">
        <v>270</v>
      </c>
      <c r="L98" s="66">
        <v>283</v>
      </c>
      <c r="M98" s="66">
        <v>261</v>
      </c>
      <c r="N98" s="66">
        <v>176</v>
      </c>
      <c r="O98" s="66">
        <v>138</v>
      </c>
      <c r="P98" s="66">
        <v>73</v>
      </c>
      <c r="Q98" s="67">
        <v>125</v>
      </c>
      <c r="R98" s="66">
        <v>76</v>
      </c>
      <c r="S98" s="66">
        <v>121</v>
      </c>
      <c r="T98" s="66">
        <v>101</v>
      </c>
      <c r="U98" s="66">
        <v>82</v>
      </c>
      <c r="V98" s="66">
        <v>78</v>
      </c>
      <c r="W98" s="66">
        <v>86</v>
      </c>
      <c r="X98" s="67">
        <v>83</v>
      </c>
      <c r="Y98" s="67">
        <v>91</v>
      </c>
      <c r="Z98" s="67">
        <f t="shared" si="1"/>
        <v>3063</v>
      </c>
      <c r="AA98" s="466"/>
      <c r="AB98" s="147"/>
    </row>
    <row r="99" spans="1:28" x14ac:dyDescent="0.25">
      <c r="A99" s="461" t="s">
        <v>409</v>
      </c>
      <c r="B99" s="467" t="s">
        <v>8</v>
      </c>
      <c r="C99" s="467"/>
      <c r="D99" s="463" t="s">
        <v>2234</v>
      </c>
      <c r="E99" s="463" t="s">
        <v>924</v>
      </c>
      <c r="F99" s="144" t="s">
        <v>6</v>
      </c>
      <c r="G99" s="64">
        <v>70</v>
      </c>
      <c r="H99" s="64">
        <v>70</v>
      </c>
      <c r="I99" s="64">
        <v>107</v>
      </c>
      <c r="J99" s="64">
        <v>108</v>
      </c>
      <c r="K99" s="64">
        <v>123</v>
      </c>
      <c r="L99" s="64">
        <v>105</v>
      </c>
      <c r="M99" s="64">
        <v>110</v>
      </c>
      <c r="N99" s="64">
        <v>103</v>
      </c>
      <c r="O99" s="64">
        <v>89</v>
      </c>
      <c r="P99" s="64">
        <v>101</v>
      </c>
      <c r="Q99" s="65">
        <v>74</v>
      </c>
      <c r="R99" s="64">
        <v>99</v>
      </c>
      <c r="S99" s="64">
        <v>67</v>
      </c>
      <c r="T99" s="64">
        <v>53</v>
      </c>
      <c r="U99" s="64">
        <v>59</v>
      </c>
      <c r="V99" s="64">
        <v>64</v>
      </c>
      <c r="W99" s="64">
        <v>66</v>
      </c>
      <c r="X99" s="65">
        <v>81</v>
      </c>
      <c r="Y99" s="65">
        <v>71</v>
      </c>
      <c r="Z99" s="65">
        <f t="shared" si="1"/>
        <v>1620</v>
      </c>
      <c r="AA99" s="465"/>
      <c r="AB99" s="147"/>
    </row>
    <row r="100" spans="1:28" ht="26.25" thickBot="1" x14ac:dyDescent="0.3">
      <c r="A100" s="462"/>
      <c r="B100" s="468"/>
      <c r="C100" s="468"/>
      <c r="D100" s="464"/>
      <c r="E100" s="464"/>
      <c r="F100" s="145" t="s">
        <v>3</v>
      </c>
      <c r="G100" s="66">
        <v>70</v>
      </c>
      <c r="H100" s="66">
        <v>70</v>
      </c>
      <c r="I100" s="66">
        <v>107</v>
      </c>
      <c r="J100" s="66">
        <v>108</v>
      </c>
      <c r="K100" s="66">
        <v>123</v>
      </c>
      <c r="L100" s="66">
        <v>105</v>
      </c>
      <c r="M100" s="66">
        <v>110</v>
      </c>
      <c r="N100" s="66">
        <v>103</v>
      </c>
      <c r="O100" s="66">
        <v>89</v>
      </c>
      <c r="P100" s="66">
        <v>101</v>
      </c>
      <c r="Q100" s="67">
        <v>74</v>
      </c>
      <c r="R100" s="66">
        <v>99</v>
      </c>
      <c r="S100" s="66">
        <v>67</v>
      </c>
      <c r="T100" s="66">
        <v>53</v>
      </c>
      <c r="U100" s="66">
        <v>59</v>
      </c>
      <c r="V100" s="66">
        <v>64</v>
      </c>
      <c r="W100" s="66">
        <v>66</v>
      </c>
      <c r="X100" s="67">
        <v>81</v>
      </c>
      <c r="Y100" s="67">
        <v>71</v>
      </c>
      <c r="Z100" s="67">
        <f t="shared" si="1"/>
        <v>1620</v>
      </c>
      <c r="AA100" s="466"/>
      <c r="AB100" s="147"/>
    </row>
    <row r="101" spans="1:28" x14ac:dyDescent="0.25">
      <c r="A101" s="461" t="s">
        <v>411</v>
      </c>
      <c r="B101" s="467" t="s">
        <v>8</v>
      </c>
      <c r="C101" s="467"/>
      <c r="D101" s="463" t="s">
        <v>2277</v>
      </c>
      <c r="E101" s="463" t="s">
        <v>925</v>
      </c>
      <c r="F101" s="144" t="s">
        <v>6</v>
      </c>
      <c r="G101" s="64">
        <v>145</v>
      </c>
      <c r="H101" s="64">
        <v>135</v>
      </c>
      <c r="I101" s="64">
        <v>132</v>
      </c>
      <c r="J101" s="64">
        <v>138</v>
      </c>
      <c r="K101" s="64">
        <v>152</v>
      </c>
      <c r="L101" s="64">
        <v>147</v>
      </c>
      <c r="M101" s="64">
        <v>140</v>
      </c>
      <c r="N101" s="64">
        <v>98</v>
      </c>
      <c r="O101" s="64">
        <v>119</v>
      </c>
      <c r="P101" s="64">
        <v>107</v>
      </c>
      <c r="Q101" s="65">
        <v>126</v>
      </c>
      <c r="R101" s="64">
        <v>77</v>
      </c>
      <c r="S101" s="64">
        <v>140</v>
      </c>
      <c r="T101" s="64">
        <v>134</v>
      </c>
      <c r="U101" s="64">
        <v>137</v>
      </c>
      <c r="V101" s="64">
        <v>115</v>
      </c>
      <c r="W101" s="64">
        <v>104</v>
      </c>
      <c r="X101" s="65">
        <v>122</v>
      </c>
      <c r="Y101" s="65">
        <v>108</v>
      </c>
      <c r="Z101" s="65">
        <f t="shared" si="1"/>
        <v>2376</v>
      </c>
      <c r="AA101" s="465"/>
      <c r="AB101" s="147"/>
    </row>
    <row r="102" spans="1:28" ht="26.25" thickBot="1" x14ac:dyDescent="0.3">
      <c r="A102" s="462"/>
      <c r="B102" s="468"/>
      <c r="C102" s="468"/>
      <c r="D102" s="464"/>
      <c r="E102" s="464"/>
      <c r="F102" s="145" t="s">
        <v>3</v>
      </c>
      <c r="G102" s="66">
        <v>145</v>
      </c>
      <c r="H102" s="66">
        <v>135</v>
      </c>
      <c r="I102" s="66">
        <v>132</v>
      </c>
      <c r="J102" s="66">
        <v>138</v>
      </c>
      <c r="K102" s="66">
        <v>152</v>
      </c>
      <c r="L102" s="66">
        <v>147</v>
      </c>
      <c r="M102" s="66">
        <v>140</v>
      </c>
      <c r="N102" s="66">
        <v>98</v>
      </c>
      <c r="O102" s="66">
        <v>119</v>
      </c>
      <c r="P102" s="66">
        <v>107</v>
      </c>
      <c r="Q102" s="67">
        <v>126</v>
      </c>
      <c r="R102" s="66">
        <v>77</v>
      </c>
      <c r="S102" s="66">
        <v>140</v>
      </c>
      <c r="T102" s="66">
        <v>134</v>
      </c>
      <c r="U102" s="66">
        <v>137</v>
      </c>
      <c r="V102" s="66">
        <v>115</v>
      </c>
      <c r="W102" s="66">
        <v>104</v>
      </c>
      <c r="X102" s="67">
        <v>122</v>
      </c>
      <c r="Y102" s="67">
        <v>108</v>
      </c>
      <c r="Z102" s="67">
        <f t="shared" si="1"/>
        <v>2376</v>
      </c>
      <c r="AA102" s="466"/>
      <c r="AB102" s="147"/>
    </row>
    <row r="103" spans="1:28" x14ac:dyDescent="0.25">
      <c r="A103" s="461" t="s">
        <v>413</v>
      </c>
      <c r="B103" s="467" t="s">
        <v>8</v>
      </c>
      <c r="C103" s="467"/>
      <c r="D103" s="463" t="s">
        <v>2235</v>
      </c>
      <c r="E103" s="463" t="s">
        <v>926</v>
      </c>
      <c r="F103" s="144" t="s">
        <v>6</v>
      </c>
      <c r="G103" s="64">
        <v>211</v>
      </c>
      <c r="H103" s="64">
        <v>213</v>
      </c>
      <c r="I103" s="64">
        <v>216</v>
      </c>
      <c r="J103" s="64">
        <v>230</v>
      </c>
      <c r="K103" s="64">
        <v>236</v>
      </c>
      <c r="L103" s="64">
        <v>229</v>
      </c>
      <c r="M103" s="64">
        <v>240</v>
      </c>
      <c r="N103" s="64">
        <v>246</v>
      </c>
      <c r="O103" s="64">
        <v>251</v>
      </c>
      <c r="P103" s="64">
        <v>229</v>
      </c>
      <c r="Q103" s="65">
        <v>279</v>
      </c>
      <c r="R103" s="64">
        <v>231</v>
      </c>
      <c r="S103" s="64">
        <v>271</v>
      </c>
      <c r="T103" s="64">
        <v>257</v>
      </c>
      <c r="U103" s="64">
        <v>255</v>
      </c>
      <c r="V103" s="64">
        <v>247</v>
      </c>
      <c r="W103" s="64">
        <v>259</v>
      </c>
      <c r="X103" s="65">
        <v>263</v>
      </c>
      <c r="Y103" s="65">
        <v>247</v>
      </c>
      <c r="Z103" s="65">
        <f t="shared" si="1"/>
        <v>4610</v>
      </c>
      <c r="AA103" s="465"/>
      <c r="AB103" s="147"/>
    </row>
    <row r="104" spans="1:28" ht="26.25" thickBot="1" x14ac:dyDescent="0.3">
      <c r="A104" s="462"/>
      <c r="B104" s="468"/>
      <c r="C104" s="468"/>
      <c r="D104" s="464"/>
      <c r="E104" s="464"/>
      <c r="F104" s="145" t="s">
        <v>3</v>
      </c>
      <c r="G104" s="66">
        <v>211</v>
      </c>
      <c r="H104" s="66">
        <v>213</v>
      </c>
      <c r="I104" s="66">
        <v>216</v>
      </c>
      <c r="J104" s="66">
        <v>230</v>
      </c>
      <c r="K104" s="66">
        <v>236</v>
      </c>
      <c r="L104" s="66">
        <v>229</v>
      </c>
      <c r="M104" s="66">
        <v>240</v>
      </c>
      <c r="N104" s="66">
        <v>246</v>
      </c>
      <c r="O104" s="66">
        <v>251</v>
      </c>
      <c r="P104" s="66">
        <v>229</v>
      </c>
      <c r="Q104" s="67">
        <v>279</v>
      </c>
      <c r="R104" s="66">
        <v>231</v>
      </c>
      <c r="S104" s="66">
        <v>271</v>
      </c>
      <c r="T104" s="66">
        <v>257</v>
      </c>
      <c r="U104" s="66">
        <v>255</v>
      </c>
      <c r="V104" s="66">
        <v>247</v>
      </c>
      <c r="W104" s="66">
        <v>259</v>
      </c>
      <c r="X104" s="67">
        <v>263</v>
      </c>
      <c r="Y104" s="67">
        <v>247</v>
      </c>
      <c r="Z104" s="67">
        <f t="shared" si="1"/>
        <v>4610</v>
      </c>
      <c r="AA104" s="466"/>
      <c r="AB104" s="147"/>
    </row>
    <row r="105" spans="1:28" x14ac:dyDescent="0.25">
      <c r="A105" s="461" t="s">
        <v>415</v>
      </c>
      <c r="B105" s="467" t="s">
        <v>8</v>
      </c>
      <c r="C105" s="467"/>
      <c r="D105" s="463" t="s">
        <v>2278</v>
      </c>
      <c r="E105" s="463" t="s">
        <v>927</v>
      </c>
      <c r="F105" s="144" t="s">
        <v>6</v>
      </c>
      <c r="G105" s="64">
        <v>125</v>
      </c>
      <c r="H105" s="64">
        <v>122</v>
      </c>
      <c r="I105" s="64">
        <v>128</v>
      </c>
      <c r="J105" s="64">
        <v>124</v>
      </c>
      <c r="K105" s="64">
        <v>124</v>
      </c>
      <c r="L105" s="64">
        <v>113</v>
      </c>
      <c r="M105" s="64">
        <v>93</v>
      </c>
      <c r="N105" s="64">
        <v>105</v>
      </c>
      <c r="O105" s="64">
        <v>92</v>
      </c>
      <c r="P105" s="64">
        <v>93</v>
      </c>
      <c r="Q105" s="65">
        <v>68</v>
      </c>
      <c r="R105" s="64">
        <v>97</v>
      </c>
      <c r="S105" s="64">
        <v>75</v>
      </c>
      <c r="T105" s="64">
        <v>107</v>
      </c>
      <c r="U105" s="64">
        <v>97</v>
      </c>
      <c r="V105" s="64">
        <v>89</v>
      </c>
      <c r="W105" s="64">
        <v>92</v>
      </c>
      <c r="X105" s="65">
        <v>113</v>
      </c>
      <c r="Y105" s="65">
        <v>97</v>
      </c>
      <c r="Z105" s="65">
        <f t="shared" si="1"/>
        <v>1954</v>
      </c>
      <c r="AA105" s="465"/>
      <c r="AB105" s="147"/>
    </row>
    <row r="106" spans="1:28" ht="26.25" thickBot="1" x14ac:dyDescent="0.3">
      <c r="A106" s="462"/>
      <c r="B106" s="468"/>
      <c r="C106" s="468"/>
      <c r="D106" s="464"/>
      <c r="E106" s="464"/>
      <c r="F106" s="145" t="s">
        <v>3</v>
      </c>
      <c r="G106" s="66">
        <v>125</v>
      </c>
      <c r="H106" s="66">
        <v>122</v>
      </c>
      <c r="I106" s="66">
        <v>128</v>
      </c>
      <c r="J106" s="66">
        <v>124</v>
      </c>
      <c r="K106" s="66">
        <v>124</v>
      </c>
      <c r="L106" s="66">
        <v>113</v>
      </c>
      <c r="M106" s="66">
        <v>93</v>
      </c>
      <c r="N106" s="66">
        <v>105</v>
      </c>
      <c r="O106" s="66">
        <v>92</v>
      </c>
      <c r="P106" s="66">
        <v>93</v>
      </c>
      <c r="Q106" s="67">
        <v>68</v>
      </c>
      <c r="R106" s="66">
        <v>97</v>
      </c>
      <c r="S106" s="66">
        <v>75</v>
      </c>
      <c r="T106" s="66">
        <v>107</v>
      </c>
      <c r="U106" s="66">
        <v>97</v>
      </c>
      <c r="V106" s="66">
        <v>89</v>
      </c>
      <c r="W106" s="66">
        <v>92</v>
      </c>
      <c r="X106" s="67">
        <v>113</v>
      </c>
      <c r="Y106" s="67">
        <v>97</v>
      </c>
      <c r="Z106" s="67">
        <f t="shared" si="1"/>
        <v>1954</v>
      </c>
      <c r="AA106" s="466"/>
      <c r="AB106" s="147"/>
    </row>
    <row r="107" spans="1:28" x14ac:dyDescent="0.25">
      <c r="A107" s="261" t="s">
        <v>417</v>
      </c>
      <c r="B107" s="259" t="s">
        <v>8</v>
      </c>
      <c r="C107" s="259"/>
      <c r="D107" s="275" t="s">
        <v>2279</v>
      </c>
      <c r="E107" s="321" t="s">
        <v>928</v>
      </c>
      <c r="F107" s="27" t="s">
        <v>6</v>
      </c>
      <c r="G107" s="7">
        <v>170</v>
      </c>
      <c r="H107" s="7">
        <v>177</v>
      </c>
      <c r="I107" s="7">
        <v>154</v>
      </c>
      <c r="J107" s="7">
        <v>161</v>
      </c>
      <c r="K107" s="7">
        <v>153</v>
      </c>
      <c r="L107" s="7">
        <v>161</v>
      </c>
      <c r="M107" s="7">
        <v>143</v>
      </c>
      <c r="N107" s="7">
        <v>98</v>
      </c>
      <c r="O107" s="7">
        <v>106</v>
      </c>
      <c r="P107" s="7">
        <v>67</v>
      </c>
      <c r="Q107" s="7">
        <v>80</v>
      </c>
      <c r="R107" s="7">
        <v>90</v>
      </c>
      <c r="S107" s="7">
        <v>74</v>
      </c>
      <c r="T107" s="7">
        <v>86</v>
      </c>
      <c r="U107" s="7">
        <v>59</v>
      </c>
      <c r="V107" s="7">
        <v>67</v>
      </c>
      <c r="W107" s="7">
        <v>68</v>
      </c>
      <c r="X107" s="7">
        <v>301</v>
      </c>
      <c r="Y107" s="7">
        <v>247</v>
      </c>
      <c r="Z107" s="7">
        <f t="shared" si="1"/>
        <v>2462</v>
      </c>
      <c r="AA107" s="255"/>
      <c r="AB107" s="147"/>
    </row>
    <row r="108" spans="1:28" ht="25.5" x14ac:dyDescent="0.25">
      <c r="A108" s="262"/>
      <c r="B108" s="260"/>
      <c r="C108" s="260"/>
      <c r="D108" s="276"/>
      <c r="E108" s="299"/>
      <c r="F108" s="28" t="s">
        <v>3</v>
      </c>
      <c r="G108" s="6">
        <v>170</v>
      </c>
      <c r="H108" s="6">
        <v>177</v>
      </c>
      <c r="I108" s="6">
        <v>154</v>
      </c>
      <c r="J108" s="6">
        <v>161</v>
      </c>
      <c r="K108" s="6">
        <v>153</v>
      </c>
      <c r="L108" s="6">
        <v>161</v>
      </c>
      <c r="M108" s="6">
        <v>143</v>
      </c>
      <c r="N108" s="6">
        <v>98</v>
      </c>
      <c r="O108" s="6">
        <v>106</v>
      </c>
      <c r="P108" s="6">
        <v>67</v>
      </c>
      <c r="Q108" s="6">
        <v>80</v>
      </c>
      <c r="R108" s="6">
        <v>90</v>
      </c>
      <c r="S108" s="6">
        <v>74</v>
      </c>
      <c r="T108" s="6">
        <v>86</v>
      </c>
      <c r="U108" s="6">
        <v>59</v>
      </c>
      <c r="V108" s="6">
        <v>67</v>
      </c>
      <c r="W108" s="6">
        <v>68</v>
      </c>
      <c r="X108" s="6">
        <v>301</v>
      </c>
      <c r="Y108" s="6">
        <v>247</v>
      </c>
      <c r="Z108" s="6">
        <f t="shared" si="1"/>
        <v>2462</v>
      </c>
      <c r="AA108" s="256"/>
      <c r="AB108" s="147"/>
    </row>
    <row r="109" spans="1:28" x14ac:dyDescent="0.25">
      <c r="A109" s="262"/>
      <c r="B109" s="260" t="s">
        <v>10</v>
      </c>
      <c r="C109" s="286" t="s">
        <v>929</v>
      </c>
      <c r="D109" s="276" t="s">
        <v>2336</v>
      </c>
      <c r="E109" s="388" t="s">
        <v>930</v>
      </c>
      <c r="F109" s="133" t="s">
        <v>6</v>
      </c>
      <c r="G109" s="63">
        <v>0</v>
      </c>
      <c r="H109" s="63">
        <v>0</v>
      </c>
      <c r="I109" s="33">
        <v>156</v>
      </c>
      <c r="J109" s="33">
        <v>131</v>
      </c>
      <c r="K109" s="33">
        <v>115</v>
      </c>
      <c r="L109" s="33">
        <v>113</v>
      </c>
      <c r="M109" s="33">
        <v>0</v>
      </c>
      <c r="N109" s="33">
        <v>252</v>
      </c>
      <c r="O109" s="33">
        <v>192</v>
      </c>
      <c r="P109" s="33">
        <v>52</v>
      </c>
      <c r="Q109" s="33">
        <v>79</v>
      </c>
      <c r="R109" s="33">
        <v>83</v>
      </c>
      <c r="S109" s="33">
        <v>72</v>
      </c>
      <c r="T109" s="33">
        <v>84</v>
      </c>
      <c r="U109" s="33">
        <v>50</v>
      </c>
      <c r="V109" s="63">
        <v>0</v>
      </c>
      <c r="W109" s="63">
        <v>0</v>
      </c>
      <c r="X109" s="63">
        <v>0</v>
      </c>
      <c r="Y109" s="63">
        <v>0</v>
      </c>
      <c r="Z109" s="63">
        <f t="shared" si="1"/>
        <v>1379</v>
      </c>
      <c r="AA109" s="364"/>
      <c r="AB109" s="147"/>
    </row>
    <row r="110" spans="1:28" ht="25.5" x14ac:dyDescent="0.25">
      <c r="A110" s="262"/>
      <c r="B110" s="260"/>
      <c r="C110" s="286"/>
      <c r="D110" s="276"/>
      <c r="E110" s="388"/>
      <c r="F110" s="133" t="s">
        <v>3</v>
      </c>
      <c r="G110" s="63">
        <v>0</v>
      </c>
      <c r="H110" s="63">
        <v>0</v>
      </c>
      <c r="I110" s="33">
        <v>156</v>
      </c>
      <c r="J110" s="33">
        <v>131</v>
      </c>
      <c r="K110" s="33">
        <v>115</v>
      </c>
      <c r="L110" s="33">
        <v>113</v>
      </c>
      <c r="M110" s="33">
        <v>0</v>
      </c>
      <c r="N110" s="33">
        <v>252</v>
      </c>
      <c r="O110" s="33">
        <v>192</v>
      </c>
      <c r="P110" s="33">
        <v>52</v>
      </c>
      <c r="Q110" s="33">
        <v>79</v>
      </c>
      <c r="R110" s="33">
        <v>83</v>
      </c>
      <c r="S110" s="33">
        <v>72</v>
      </c>
      <c r="T110" s="33">
        <v>84</v>
      </c>
      <c r="U110" s="33">
        <v>50</v>
      </c>
      <c r="V110" s="63">
        <v>0</v>
      </c>
      <c r="W110" s="63">
        <v>0</v>
      </c>
      <c r="X110" s="63">
        <v>0</v>
      </c>
      <c r="Y110" s="63">
        <v>0</v>
      </c>
      <c r="Z110" s="63">
        <f t="shared" si="1"/>
        <v>1379</v>
      </c>
      <c r="AA110" s="364"/>
      <c r="AB110" s="147"/>
    </row>
    <row r="111" spans="1:28" x14ac:dyDescent="0.25">
      <c r="A111" s="262"/>
      <c r="B111" s="260"/>
      <c r="C111" s="286" t="s">
        <v>931</v>
      </c>
      <c r="D111" s="276" t="s">
        <v>2337</v>
      </c>
      <c r="E111" s="388" t="s">
        <v>932</v>
      </c>
      <c r="F111" s="133" t="s">
        <v>6</v>
      </c>
      <c r="G111" s="33">
        <v>62</v>
      </c>
      <c r="H111" s="33">
        <v>73</v>
      </c>
      <c r="I111" s="33">
        <v>95</v>
      </c>
      <c r="J111" s="33">
        <v>77</v>
      </c>
      <c r="K111" s="33">
        <v>96</v>
      </c>
      <c r="L111" s="33">
        <v>73</v>
      </c>
      <c r="M111" s="33">
        <v>1</v>
      </c>
      <c r="N111" s="33">
        <v>0</v>
      </c>
      <c r="O111" s="33">
        <v>0</v>
      </c>
      <c r="P111" s="33">
        <v>30</v>
      </c>
      <c r="Q111" s="33">
        <v>63</v>
      </c>
      <c r="R111" s="33">
        <v>64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f t="shared" si="1"/>
        <v>634</v>
      </c>
      <c r="AA111" s="364"/>
      <c r="AB111" s="147"/>
    </row>
    <row r="112" spans="1:28" ht="25.5" x14ac:dyDescent="0.25">
      <c r="A112" s="262"/>
      <c r="B112" s="260"/>
      <c r="C112" s="286"/>
      <c r="D112" s="276"/>
      <c r="E112" s="388"/>
      <c r="F112" s="133" t="s">
        <v>3</v>
      </c>
      <c r="G112" s="33">
        <v>62</v>
      </c>
      <c r="H112" s="33">
        <v>73</v>
      </c>
      <c r="I112" s="33">
        <v>95</v>
      </c>
      <c r="J112" s="33">
        <v>77</v>
      </c>
      <c r="K112" s="33">
        <v>96</v>
      </c>
      <c r="L112" s="33">
        <v>73</v>
      </c>
      <c r="M112" s="33">
        <v>1</v>
      </c>
      <c r="N112" s="33">
        <v>0</v>
      </c>
      <c r="O112" s="33">
        <v>0</v>
      </c>
      <c r="P112" s="33">
        <v>30</v>
      </c>
      <c r="Q112" s="33">
        <v>63</v>
      </c>
      <c r="R112" s="33">
        <v>64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f t="shared" si="1"/>
        <v>634</v>
      </c>
      <c r="AA112" s="364"/>
      <c r="AB112" s="147"/>
    </row>
    <row r="113" spans="1:28" x14ac:dyDescent="0.25">
      <c r="A113" s="262"/>
      <c r="B113" s="260"/>
      <c r="C113" s="286" t="s">
        <v>933</v>
      </c>
      <c r="D113" s="276" t="s">
        <v>2338</v>
      </c>
      <c r="E113" s="388" t="s">
        <v>934</v>
      </c>
      <c r="F113" s="133" t="s">
        <v>6</v>
      </c>
      <c r="G113" s="33">
        <v>197</v>
      </c>
      <c r="H113" s="33">
        <v>168</v>
      </c>
      <c r="I113" s="33">
        <v>161</v>
      </c>
      <c r="J113" s="33">
        <v>173</v>
      </c>
      <c r="K113" s="33">
        <v>154</v>
      </c>
      <c r="L113" s="33">
        <v>146</v>
      </c>
      <c r="M113" s="33">
        <v>276</v>
      </c>
      <c r="N113" s="33">
        <v>172</v>
      </c>
      <c r="O113" s="33">
        <v>127</v>
      </c>
      <c r="P113" s="33">
        <v>5</v>
      </c>
      <c r="Q113" s="33">
        <v>128</v>
      </c>
      <c r="R113" s="33">
        <v>111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f t="shared" si="1"/>
        <v>1818</v>
      </c>
      <c r="AA113" s="364"/>
      <c r="AB113" s="147"/>
    </row>
    <row r="114" spans="1:28" ht="25.5" x14ac:dyDescent="0.25">
      <c r="A114" s="262"/>
      <c r="B114" s="260"/>
      <c r="C114" s="286"/>
      <c r="D114" s="276"/>
      <c r="E114" s="388"/>
      <c r="F114" s="133" t="s">
        <v>3</v>
      </c>
      <c r="G114" s="33">
        <v>197</v>
      </c>
      <c r="H114" s="33">
        <v>168</v>
      </c>
      <c r="I114" s="33">
        <v>161</v>
      </c>
      <c r="J114" s="33">
        <v>173</v>
      </c>
      <c r="K114" s="33">
        <v>154</v>
      </c>
      <c r="L114" s="33">
        <v>146</v>
      </c>
      <c r="M114" s="33">
        <v>276</v>
      </c>
      <c r="N114" s="33">
        <v>172</v>
      </c>
      <c r="O114" s="33">
        <v>127</v>
      </c>
      <c r="P114" s="33">
        <v>5</v>
      </c>
      <c r="Q114" s="33">
        <v>128</v>
      </c>
      <c r="R114" s="33">
        <v>111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f t="shared" si="1"/>
        <v>1818</v>
      </c>
      <c r="AA114" s="364"/>
      <c r="AB114" s="147"/>
    </row>
    <row r="115" spans="1:28" x14ac:dyDescent="0.25">
      <c r="A115" s="262"/>
      <c r="B115" s="260"/>
      <c r="C115" s="286" t="s">
        <v>935</v>
      </c>
      <c r="D115" s="276" t="s">
        <v>2328</v>
      </c>
      <c r="E115" s="388" t="s">
        <v>936</v>
      </c>
      <c r="F115" s="133" t="s">
        <v>6</v>
      </c>
      <c r="G115" s="33">
        <v>372</v>
      </c>
      <c r="H115" s="33">
        <v>442</v>
      </c>
      <c r="I115" s="33">
        <v>476</v>
      </c>
      <c r="J115" s="33">
        <v>540</v>
      </c>
      <c r="K115" s="33">
        <v>500</v>
      </c>
      <c r="L115" s="33">
        <v>480</v>
      </c>
      <c r="M115" s="33">
        <v>607</v>
      </c>
      <c r="N115" s="33">
        <v>440</v>
      </c>
      <c r="O115" s="33">
        <v>344</v>
      </c>
      <c r="P115" s="33">
        <v>347</v>
      </c>
      <c r="Q115" s="33">
        <v>188</v>
      </c>
      <c r="R115" s="33">
        <v>384</v>
      </c>
      <c r="S115" s="33">
        <v>267</v>
      </c>
      <c r="T115" s="33">
        <v>242</v>
      </c>
      <c r="U115" s="33">
        <v>171</v>
      </c>
      <c r="V115" s="33">
        <v>235</v>
      </c>
      <c r="W115" s="33">
        <v>305</v>
      </c>
      <c r="X115" s="63">
        <v>0</v>
      </c>
      <c r="Y115" s="63">
        <v>0</v>
      </c>
      <c r="Z115" s="63">
        <f t="shared" si="1"/>
        <v>6340</v>
      </c>
      <c r="AA115" s="364"/>
      <c r="AB115" s="147"/>
    </row>
    <row r="116" spans="1:28" ht="26.25" thickBot="1" x14ac:dyDescent="0.3">
      <c r="A116" s="300"/>
      <c r="B116" s="302"/>
      <c r="C116" s="303"/>
      <c r="D116" s="280"/>
      <c r="E116" s="389"/>
      <c r="F116" s="131" t="s">
        <v>3</v>
      </c>
      <c r="G116" s="34">
        <v>372</v>
      </c>
      <c r="H116" s="34">
        <v>442</v>
      </c>
      <c r="I116" s="34">
        <v>476</v>
      </c>
      <c r="J116" s="34">
        <v>540</v>
      </c>
      <c r="K116" s="34">
        <v>500</v>
      </c>
      <c r="L116" s="34">
        <v>480</v>
      </c>
      <c r="M116" s="34">
        <v>607</v>
      </c>
      <c r="N116" s="34">
        <v>440</v>
      </c>
      <c r="O116" s="34">
        <v>344</v>
      </c>
      <c r="P116" s="34">
        <v>347</v>
      </c>
      <c r="Q116" s="34">
        <v>188</v>
      </c>
      <c r="R116" s="34">
        <v>384</v>
      </c>
      <c r="S116" s="34">
        <v>267</v>
      </c>
      <c r="T116" s="34">
        <v>242</v>
      </c>
      <c r="U116" s="34">
        <v>171</v>
      </c>
      <c r="V116" s="34">
        <v>235</v>
      </c>
      <c r="W116" s="34">
        <v>305</v>
      </c>
      <c r="X116" s="70">
        <v>0</v>
      </c>
      <c r="Y116" s="70">
        <v>0</v>
      </c>
      <c r="Z116" s="70">
        <f t="shared" si="1"/>
        <v>6340</v>
      </c>
      <c r="AA116" s="365"/>
      <c r="AB116" s="147"/>
    </row>
    <row r="117" spans="1:28" x14ac:dyDescent="0.25">
      <c r="A117" s="261" t="s">
        <v>419</v>
      </c>
      <c r="B117" s="259" t="s">
        <v>8</v>
      </c>
      <c r="C117" s="259"/>
      <c r="D117" s="275" t="s">
        <v>2280</v>
      </c>
      <c r="E117" s="321" t="s">
        <v>937</v>
      </c>
      <c r="F117" s="27" t="s">
        <v>6</v>
      </c>
      <c r="G117" s="7">
        <v>101</v>
      </c>
      <c r="H117" s="7">
        <v>128</v>
      </c>
      <c r="I117" s="7">
        <v>116</v>
      </c>
      <c r="J117" s="7">
        <v>97</v>
      </c>
      <c r="K117" s="7">
        <v>138</v>
      </c>
      <c r="L117" s="7">
        <v>83</v>
      </c>
      <c r="M117" s="7">
        <v>96</v>
      </c>
      <c r="N117" s="7">
        <v>78</v>
      </c>
      <c r="O117" s="7">
        <v>76</v>
      </c>
      <c r="P117" s="7">
        <v>37</v>
      </c>
      <c r="Q117" s="7">
        <v>79</v>
      </c>
      <c r="R117" s="7">
        <v>34</v>
      </c>
      <c r="S117" s="7">
        <v>116</v>
      </c>
      <c r="T117" s="7">
        <v>43</v>
      </c>
      <c r="U117" s="7">
        <v>45</v>
      </c>
      <c r="V117" s="7">
        <v>82</v>
      </c>
      <c r="W117" s="7">
        <v>69</v>
      </c>
      <c r="X117" s="7">
        <v>61</v>
      </c>
      <c r="Y117" s="7">
        <v>71</v>
      </c>
      <c r="Z117" s="7">
        <f t="shared" si="1"/>
        <v>1550</v>
      </c>
      <c r="AA117" s="255"/>
      <c r="AB117" s="147"/>
    </row>
    <row r="118" spans="1:28" ht="26.25" thickBot="1" x14ac:dyDescent="0.3">
      <c r="A118" s="262"/>
      <c r="B118" s="260"/>
      <c r="C118" s="260"/>
      <c r="D118" s="276"/>
      <c r="E118" s="299"/>
      <c r="F118" s="28" t="s">
        <v>3</v>
      </c>
      <c r="G118" s="6">
        <v>101</v>
      </c>
      <c r="H118" s="6">
        <v>128</v>
      </c>
      <c r="I118" s="6">
        <v>116</v>
      </c>
      <c r="J118" s="6">
        <v>97</v>
      </c>
      <c r="K118" s="6">
        <v>138</v>
      </c>
      <c r="L118" s="6">
        <v>83</v>
      </c>
      <c r="M118" s="6">
        <v>96</v>
      </c>
      <c r="N118" s="6">
        <v>78</v>
      </c>
      <c r="O118" s="6">
        <v>76</v>
      </c>
      <c r="P118" s="6">
        <v>37</v>
      </c>
      <c r="Q118" s="6">
        <v>79</v>
      </c>
      <c r="R118" s="6">
        <v>34</v>
      </c>
      <c r="S118" s="6">
        <v>116</v>
      </c>
      <c r="T118" s="6">
        <v>43</v>
      </c>
      <c r="U118" s="6">
        <v>45</v>
      </c>
      <c r="V118" s="6">
        <v>82</v>
      </c>
      <c r="W118" s="6">
        <v>69</v>
      </c>
      <c r="X118" s="6">
        <v>61</v>
      </c>
      <c r="Y118" s="6">
        <v>71</v>
      </c>
      <c r="Z118" s="6">
        <f t="shared" si="1"/>
        <v>1550</v>
      </c>
      <c r="AA118" s="256"/>
      <c r="AB118" s="147"/>
    </row>
    <row r="119" spans="1:28" x14ac:dyDescent="0.25">
      <c r="A119" s="261" t="s">
        <v>422</v>
      </c>
      <c r="B119" s="259" t="s">
        <v>8</v>
      </c>
      <c r="C119" s="259"/>
      <c r="D119" s="275" t="s">
        <v>2295</v>
      </c>
      <c r="E119" s="321" t="s">
        <v>938</v>
      </c>
      <c r="F119" s="27" t="s">
        <v>6</v>
      </c>
      <c r="G119" s="7">
        <v>147</v>
      </c>
      <c r="H119" s="7">
        <v>121</v>
      </c>
      <c r="I119" s="7">
        <v>168</v>
      </c>
      <c r="J119" s="7">
        <v>134</v>
      </c>
      <c r="K119" s="7">
        <v>159</v>
      </c>
      <c r="L119" s="7">
        <v>134</v>
      </c>
      <c r="M119" s="7">
        <v>142</v>
      </c>
      <c r="N119" s="7">
        <v>87</v>
      </c>
      <c r="O119" s="7">
        <v>100</v>
      </c>
      <c r="P119" s="7">
        <v>26</v>
      </c>
      <c r="Q119" s="7">
        <v>70</v>
      </c>
      <c r="R119" s="7">
        <v>44</v>
      </c>
      <c r="S119" s="7">
        <v>24</v>
      </c>
      <c r="T119" s="7">
        <v>24</v>
      </c>
      <c r="U119" s="7">
        <v>18</v>
      </c>
      <c r="V119" s="7">
        <v>21</v>
      </c>
      <c r="W119" s="7">
        <v>21</v>
      </c>
      <c r="X119" s="7">
        <v>26</v>
      </c>
      <c r="Y119" s="7">
        <v>28</v>
      </c>
      <c r="Z119" s="7">
        <f t="shared" si="1"/>
        <v>1494</v>
      </c>
      <c r="AA119" s="255"/>
      <c r="AB119" s="147"/>
    </row>
    <row r="120" spans="1:28" ht="26.25" thickBot="1" x14ac:dyDescent="0.3">
      <c r="A120" s="262"/>
      <c r="B120" s="260"/>
      <c r="C120" s="260"/>
      <c r="D120" s="276"/>
      <c r="E120" s="299"/>
      <c r="F120" s="28" t="s">
        <v>3</v>
      </c>
      <c r="G120" s="6">
        <v>147</v>
      </c>
      <c r="H120" s="6">
        <v>121</v>
      </c>
      <c r="I120" s="6">
        <v>168</v>
      </c>
      <c r="J120" s="6">
        <v>134</v>
      </c>
      <c r="K120" s="6">
        <v>159</v>
      </c>
      <c r="L120" s="6">
        <v>134</v>
      </c>
      <c r="M120" s="6">
        <v>142</v>
      </c>
      <c r="N120" s="6">
        <v>87</v>
      </c>
      <c r="O120" s="6">
        <v>100</v>
      </c>
      <c r="P120" s="6">
        <v>26</v>
      </c>
      <c r="Q120" s="6">
        <v>70</v>
      </c>
      <c r="R120" s="6">
        <v>44</v>
      </c>
      <c r="S120" s="6">
        <v>24</v>
      </c>
      <c r="T120" s="6">
        <v>24</v>
      </c>
      <c r="U120" s="6">
        <v>18</v>
      </c>
      <c r="V120" s="6">
        <v>21</v>
      </c>
      <c r="W120" s="6">
        <v>21</v>
      </c>
      <c r="X120" s="6">
        <v>26</v>
      </c>
      <c r="Y120" s="6">
        <v>27</v>
      </c>
      <c r="Z120" s="6">
        <f t="shared" si="1"/>
        <v>1493</v>
      </c>
      <c r="AA120" s="256"/>
      <c r="AB120" s="147"/>
    </row>
    <row r="121" spans="1:28" x14ac:dyDescent="0.25">
      <c r="A121" s="261" t="s">
        <v>425</v>
      </c>
      <c r="B121" s="259" t="s">
        <v>8</v>
      </c>
      <c r="C121" s="259"/>
      <c r="D121" s="275" t="s">
        <v>2339</v>
      </c>
      <c r="E121" s="321" t="s">
        <v>939</v>
      </c>
      <c r="F121" s="27" t="s">
        <v>6</v>
      </c>
      <c r="G121" s="7">
        <v>5</v>
      </c>
      <c r="H121" s="7">
        <v>1</v>
      </c>
      <c r="I121" s="7">
        <v>8</v>
      </c>
      <c r="J121" s="7">
        <v>0</v>
      </c>
      <c r="K121" s="7">
        <v>9</v>
      </c>
      <c r="L121" s="7">
        <v>5</v>
      </c>
      <c r="M121" s="7">
        <v>20</v>
      </c>
      <c r="N121" s="7">
        <v>13</v>
      </c>
      <c r="O121" s="7">
        <v>9</v>
      </c>
      <c r="P121" s="7">
        <v>12</v>
      </c>
      <c r="Q121" s="7">
        <v>10</v>
      </c>
      <c r="R121" s="7">
        <v>13</v>
      </c>
      <c r="S121" s="7">
        <v>12</v>
      </c>
      <c r="T121" s="7">
        <v>14</v>
      </c>
      <c r="U121" s="7">
        <v>10</v>
      </c>
      <c r="V121" s="7">
        <v>10</v>
      </c>
      <c r="W121" s="7">
        <v>12</v>
      </c>
      <c r="X121" s="7">
        <v>8</v>
      </c>
      <c r="Y121" s="7">
        <v>8</v>
      </c>
      <c r="Z121" s="7">
        <f t="shared" si="1"/>
        <v>179</v>
      </c>
      <c r="AA121" s="255"/>
      <c r="AB121" s="147"/>
    </row>
    <row r="122" spans="1:28" ht="26.25" thickBot="1" x14ac:dyDescent="0.3">
      <c r="A122" s="262"/>
      <c r="B122" s="260"/>
      <c r="C122" s="260"/>
      <c r="D122" s="276"/>
      <c r="E122" s="299"/>
      <c r="F122" s="28" t="s">
        <v>3</v>
      </c>
      <c r="G122" s="6">
        <v>5</v>
      </c>
      <c r="H122" s="6">
        <v>1</v>
      </c>
      <c r="I122" s="6">
        <v>8</v>
      </c>
      <c r="J122" s="6">
        <v>0</v>
      </c>
      <c r="K122" s="6">
        <v>9</v>
      </c>
      <c r="L122" s="6">
        <v>5</v>
      </c>
      <c r="M122" s="6">
        <v>20</v>
      </c>
      <c r="N122" s="6">
        <v>13</v>
      </c>
      <c r="O122" s="6">
        <v>9</v>
      </c>
      <c r="P122" s="6">
        <v>12</v>
      </c>
      <c r="Q122" s="6">
        <v>10</v>
      </c>
      <c r="R122" s="6">
        <v>13</v>
      </c>
      <c r="S122" s="6">
        <v>12</v>
      </c>
      <c r="T122" s="6">
        <v>14</v>
      </c>
      <c r="U122" s="6">
        <v>10</v>
      </c>
      <c r="V122" s="6">
        <v>10</v>
      </c>
      <c r="W122" s="6">
        <v>12</v>
      </c>
      <c r="X122" s="6">
        <v>8</v>
      </c>
      <c r="Y122" s="6">
        <v>8</v>
      </c>
      <c r="Z122" s="6">
        <f t="shared" si="1"/>
        <v>179</v>
      </c>
      <c r="AA122" s="256"/>
      <c r="AB122" s="147"/>
    </row>
    <row r="123" spans="1:28" x14ac:dyDescent="0.25">
      <c r="A123" s="261" t="s">
        <v>428</v>
      </c>
      <c r="B123" s="259" t="s">
        <v>8</v>
      </c>
      <c r="C123" s="259"/>
      <c r="D123" s="275" t="s">
        <v>2236</v>
      </c>
      <c r="E123" s="321" t="s">
        <v>940</v>
      </c>
      <c r="F123" s="27" t="s">
        <v>6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68</v>
      </c>
      <c r="Q123" s="7">
        <v>125</v>
      </c>
      <c r="R123" s="7">
        <v>89</v>
      </c>
      <c r="S123" s="7">
        <v>154</v>
      </c>
      <c r="T123" s="7">
        <v>218</v>
      </c>
      <c r="U123" s="7">
        <v>132</v>
      </c>
      <c r="V123" s="7">
        <v>99</v>
      </c>
      <c r="W123" s="7">
        <v>131</v>
      </c>
      <c r="X123" s="7">
        <v>132</v>
      </c>
      <c r="Y123" s="7">
        <v>169</v>
      </c>
      <c r="Z123" s="7">
        <f t="shared" si="1"/>
        <v>1317</v>
      </c>
      <c r="AA123" s="255"/>
      <c r="AB123" s="147"/>
    </row>
    <row r="124" spans="1:28" ht="26.25" thickBot="1" x14ac:dyDescent="0.3">
      <c r="A124" s="262"/>
      <c r="B124" s="260"/>
      <c r="C124" s="260"/>
      <c r="D124" s="276"/>
      <c r="E124" s="299"/>
      <c r="F124" s="28" t="s">
        <v>3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68</v>
      </c>
      <c r="Q124" s="6">
        <v>125</v>
      </c>
      <c r="R124" s="6">
        <v>89</v>
      </c>
      <c r="S124" s="6">
        <v>154</v>
      </c>
      <c r="T124" s="6">
        <v>218</v>
      </c>
      <c r="U124" s="6">
        <v>132</v>
      </c>
      <c r="V124" s="6">
        <v>99</v>
      </c>
      <c r="W124" s="6">
        <v>131</v>
      </c>
      <c r="X124" s="6">
        <v>132</v>
      </c>
      <c r="Y124" s="6">
        <v>169</v>
      </c>
      <c r="Z124" s="6">
        <f t="shared" si="1"/>
        <v>1317</v>
      </c>
      <c r="AA124" s="256"/>
      <c r="AB124" s="147"/>
    </row>
    <row r="125" spans="1:28" x14ac:dyDescent="0.25">
      <c r="A125" s="261" t="s">
        <v>430</v>
      </c>
      <c r="B125" s="259" t="s">
        <v>8</v>
      </c>
      <c r="C125" s="259"/>
      <c r="D125" s="275" t="s">
        <v>2033</v>
      </c>
      <c r="E125" s="321" t="s">
        <v>941</v>
      </c>
      <c r="F125" s="27" t="s">
        <v>6</v>
      </c>
      <c r="G125" s="7">
        <v>54</v>
      </c>
      <c r="H125" s="7">
        <v>79</v>
      </c>
      <c r="I125" s="7">
        <v>108</v>
      </c>
      <c r="J125" s="7">
        <v>95</v>
      </c>
      <c r="K125" s="7">
        <v>105</v>
      </c>
      <c r="L125" s="7">
        <v>81</v>
      </c>
      <c r="M125" s="7">
        <v>93</v>
      </c>
      <c r="N125" s="7">
        <v>93</v>
      </c>
      <c r="O125" s="7">
        <v>32</v>
      </c>
      <c r="P125" s="7">
        <v>0</v>
      </c>
      <c r="Q125" s="7">
        <v>44</v>
      </c>
      <c r="R125" s="7">
        <v>41</v>
      </c>
      <c r="S125" s="7">
        <v>55</v>
      </c>
      <c r="T125" s="7">
        <v>38</v>
      </c>
      <c r="U125" s="7">
        <v>22</v>
      </c>
      <c r="V125" s="7">
        <v>35</v>
      </c>
      <c r="W125" s="7">
        <v>21</v>
      </c>
      <c r="X125" s="7">
        <v>26</v>
      </c>
      <c r="Y125" s="7">
        <v>36</v>
      </c>
      <c r="Z125" s="7">
        <f t="shared" si="1"/>
        <v>1058</v>
      </c>
      <c r="AA125" s="255"/>
      <c r="AB125" s="147"/>
    </row>
    <row r="126" spans="1:28" ht="26.25" thickBot="1" x14ac:dyDescent="0.3">
      <c r="A126" s="262"/>
      <c r="B126" s="260"/>
      <c r="C126" s="260"/>
      <c r="D126" s="276"/>
      <c r="E126" s="299"/>
      <c r="F126" s="28" t="s">
        <v>3</v>
      </c>
      <c r="G126" s="6">
        <v>54</v>
      </c>
      <c r="H126" s="6">
        <v>79</v>
      </c>
      <c r="I126" s="6">
        <v>108</v>
      </c>
      <c r="J126" s="6">
        <v>95</v>
      </c>
      <c r="K126" s="6">
        <v>105</v>
      </c>
      <c r="L126" s="6">
        <v>81</v>
      </c>
      <c r="M126" s="6">
        <v>93</v>
      </c>
      <c r="N126" s="6">
        <v>93</v>
      </c>
      <c r="O126" s="6">
        <v>32</v>
      </c>
      <c r="P126" s="6">
        <v>0</v>
      </c>
      <c r="Q126" s="6">
        <v>44</v>
      </c>
      <c r="R126" s="6">
        <v>41</v>
      </c>
      <c r="S126" s="6">
        <v>55</v>
      </c>
      <c r="T126" s="6">
        <v>38</v>
      </c>
      <c r="U126" s="6">
        <v>22</v>
      </c>
      <c r="V126" s="6">
        <v>35</v>
      </c>
      <c r="W126" s="6">
        <v>21</v>
      </c>
      <c r="X126" s="6">
        <v>26</v>
      </c>
      <c r="Y126" s="6">
        <v>36</v>
      </c>
      <c r="Z126" s="6">
        <f t="shared" si="1"/>
        <v>1058</v>
      </c>
      <c r="AA126" s="256"/>
      <c r="AB126" s="147"/>
    </row>
    <row r="127" spans="1:28" x14ac:dyDescent="0.25">
      <c r="A127" s="261" t="s">
        <v>432</v>
      </c>
      <c r="B127" s="259" t="s">
        <v>8</v>
      </c>
      <c r="C127" s="259"/>
      <c r="D127" s="275" t="s">
        <v>942</v>
      </c>
      <c r="E127" s="321" t="s">
        <v>943</v>
      </c>
      <c r="F127" s="27" t="s">
        <v>6</v>
      </c>
      <c r="G127" s="7">
        <v>85</v>
      </c>
      <c r="H127" s="7">
        <v>99</v>
      </c>
      <c r="I127" s="7">
        <v>102</v>
      </c>
      <c r="J127" s="7">
        <v>97</v>
      </c>
      <c r="K127" s="7">
        <v>106</v>
      </c>
      <c r="L127" s="7">
        <v>115</v>
      </c>
      <c r="M127" s="7">
        <v>90</v>
      </c>
      <c r="N127" s="7">
        <v>78</v>
      </c>
      <c r="O127" s="7">
        <v>74</v>
      </c>
      <c r="P127" s="7">
        <v>61</v>
      </c>
      <c r="Q127" s="7">
        <v>60</v>
      </c>
      <c r="R127" s="7">
        <v>60</v>
      </c>
      <c r="S127" s="7">
        <v>44</v>
      </c>
      <c r="T127" s="7">
        <v>42</v>
      </c>
      <c r="U127" s="7">
        <v>39</v>
      </c>
      <c r="V127" s="7">
        <v>64</v>
      </c>
      <c r="W127" s="7">
        <v>65</v>
      </c>
      <c r="X127" s="7">
        <v>65</v>
      </c>
      <c r="Y127" s="7">
        <v>74</v>
      </c>
      <c r="Z127" s="7">
        <f t="shared" si="1"/>
        <v>1420</v>
      </c>
      <c r="AA127" s="255"/>
      <c r="AB127" s="147"/>
    </row>
    <row r="128" spans="1:28" ht="26.25" thickBot="1" x14ac:dyDescent="0.3">
      <c r="A128" s="262"/>
      <c r="B128" s="260"/>
      <c r="C128" s="260"/>
      <c r="D128" s="276"/>
      <c r="E128" s="299"/>
      <c r="F128" s="28" t="s">
        <v>3</v>
      </c>
      <c r="G128" s="6">
        <v>85</v>
      </c>
      <c r="H128" s="6">
        <v>99</v>
      </c>
      <c r="I128" s="6">
        <v>102</v>
      </c>
      <c r="J128" s="6">
        <v>97</v>
      </c>
      <c r="K128" s="6">
        <v>106</v>
      </c>
      <c r="L128" s="6">
        <v>115</v>
      </c>
      <c r="M128" s="6">
        <v>90</v>
      </c>
      <c r="N128" s="6">
        <v>78</v>
      </c>
      <c r="O128" s="6">
        <v>74</v>
      </c>
      <c r="P128" s="6">
        <v>61</v>
      </c>
      <c r="Q128" s="6">
        <v>60</v>
      </c>
      <c r="R128" s="6">
        <v>60</v>
      </c>
      <c r="S128" s="6">
        <v>44</v>
      </c>
      <c r="T128" s="6">
        <v>42</v>
      </c>
      <c r="U128" s="6">
        <v>39</v>
      </c>
      <c r="V128" s="6">
        <v>64</v>
      </c>
      <c r="W128" s="6">
        <v>65</v>
      </c>
      <c r="X128" s="6">
        <v>65</v>
      </c>
      <c r="Y128" s="6">
        <v>74</v>
      </c>
      <c r="Z128" s="6">
        <f t="shared" si="1"/>
        <v>1420</v>
      </c>
      <c r="AA128" s="256"/>
      <c r="AB128" s="147"/>
    </row>
    <row r="129" spans="1:28" x14ac:dyDescent="0.25">
      <c r="A129" s="261" t="s">
        <v>434</v>
      </c>
      <c r="B129" s="259" t="s">
        <v>8</v>
      </c>
      <c r="C129" s="259"/>
      <c r="D129" s="275" t="s">
        <v>944</v>
      </c>
      <c r="E129" s="321" t="s">
        <v>945</v>
      </c>
      <c r="F129" s="27" t="s">
        <v>6</v>
      </c>
      <c r="G129" s="7">
        <v>129</v>
      </c>
      <c r="H129" s="7">
        <v>132</v>
      </c>
      <c r="I129" s="7">
        <v>122</v>
      </c>
      <c r="J129" s="7">
        <v>140</v>
      </c>
      <c r="K129" s="7">
        <v>129</v>
      </c>
      <c r="L129" s="7">
        <v>127</v>
      </c>
      <c r="M129" s="7">
        <v>127</v>
      </c>
      <c r="N129" s="7">
        <v>96</v>
      </c>
      <c r="O129" s="7">
        <v>83</v>
      </c>
      <c r="P129" s="7">
        <v>55</v>
      </c>
      <c r="Q129" s="7">
        <v>94</v>
      </c>
      <c r="R129" s="7">
        <v>110</v>
      </c>
      <c r="S129" s="7">
        <v>73</v>
      </c>
      <c r="T129" s="7">
        <v>67</v>
      </c>
      <c r="U129" s="7">
        <v>76</v>
      </c>
      <c r="V129" s="7">
        <v>71</v>
      </c>
      <c r="W129" s="7">
        <v>64</v>
      </c>
      <c r="X129" s="7">
        <v>62</v>
      </c>
      <c r="Y129" s="7">
        <v>92</v>
      </c>
      <c r="Z129" s="7">
        <f t="shared" si="1"/>
        <v>1849</v>
      </c>
      <c r="AA129" s="255"/>
      <c r="AB129" s="147"/>
    </row>
    <row r="130" spans="1:28" ht="26.25" thickBot="1" x14ac:dyDescent="0.3">
      <c r="A130" s="262"/>
      <c r="B130" s="260"/>
      <c r="C130" s="260"/>
      <c r="D130" s="276"/>
      <c r="E130" s="299"/>
      <c r="F130" s="28" t="s">
        <v>3</v>
      </c>
      <c r="G130" s="6">
        <v>129</v>
      </c>
      <c r="H130" s="6">
        <v>132</v>
      </c>
      <c r="I130" s="6">
        <v>122</v>
      </c>
      <c r="J130" s="6">
        <v>140</v>
      </c>
      <c r="K130" s="6">
        <v>129</v>
      </c>
      <c r="L130" s="6">
        <v>127</v>
      </c>
      <c r="M130" s="6">
        <v>127</v>
      </c>
      <c r="N130" s="6">
        <v>96</v>
      </c>
      <c r="O130" s="6">
        <v>83</v>
      </c>
      <c r="P130" s="6">
        <v>55</v>
      </c>
      <c r="Q130" s="6">
        <v>94</v>
      </c>
      <c r="R130" s="6">
        <v>110</v>
      </c>
      <c r="S130" s="6">
        <v>73</v>
      </c>
      <c r="T130" s="6">
        <v>67</v>
      </c>
      <c r="U130" s="6">
        <v>76</v>
      </c>
      <c r="V130" s="6">
        <v>71</v>
      </c>
      <c r="W130" s="6">
        <v>64</v>
      </c>
      <c r="X130" s="6">
        <v>62</v>
      </c>
      <c r="Y130" s="6">
        <v>92</v>
      </c>
      <c r="Z130" s="6">
        <f t="shared" si="1"/>
        <v>1849</v>
      </c>
      <c r="AA130" s="256"/>
      <c r="AB130" s="147"/>
    </row>
    <row r="131" spans="1:28" x14ac:dyDescent="0.25">
      <c r="A131" s="261" t="s">
        <v>436</v>
      </c>
      <c r="B131" s="259" t="s">
        <v>8</v>
      </c>
      <c r="C131" s="259"/>
      <c r="D131" s="275" t="s">
        <v>946</v>
      </c>
      <c r="E131" s="321" t="s">
        <v>947</v>
      </c>
      <c r="F131" s="27" t="s">
        <v>6</v>
      </c>
      <c r="G131" s="7">
        <v>106</v>
      </c>
      <c r="H131" s="7">
        <v>81</v>
      </c>
      <c r="I131" s="7">
        <v>87</v>
      </c>
      <c r="J131" s="7">
        <v>94</v>
      </c>
      <c r="K131" s="7">
        <v>81</v>
      </c>
      <c r="L131" s="7">
        <v>77</v>
      </c>
      <c r="M131" s="7">
        <v>77</v>
      </c>
      <c r="N131" s="7">
        <v>80</v>
      </c>
      <c r="O131" s="7">
        <v>91</v>
      </c>
      <c r="P131" s="7">
        <v>75</v>
      </c>
      <c r="Q131" s="7">
        <v>75</v>
      </c>
      <c r="R131" s="7">
        <v>42</v>
      </c>
      <c r="S131" s="7">
        <v>65</v>
      </c>
      <c r="T131" s="7">
        <v>43</v>
      </c>
      <c r="U131" s="7">
        <v>66</v>
      </c>
      <c r="V131" s="7">
        <v>52</v>
      </c>
      <c r="W131" s="7">
        <v>65</v>
      </c>
      <c r="X131" s="7">
        <v>68</v>
      </c>
      <c r="Y131" s="7">
        <v>82</v>
      </c>
      <c r="Z131" s="7">
        <f t="shared" si="1"/>
        <v>1407</v>
      </c>
      <c r="AA131" s="255"/>
      <c r="AB131" s="147"/>
    </row>
    <row r="132" spans="1:28" ht="25.5" x14ac:dyDescent="0.25">
      <c r="A132" s="262"/>
      <c r="B132" s="260"/>
      <c r="C132" s="260"/>
      <c r="D132" s="276"/>
      <c r="E132" s="299"/>
      <c r="F132" s="28" t="s">
        <v>3</v>
      </c>
      <c r="G132" s="6">
        <v>106</v>
      </c>
      <c r="H132" s="6">
        <v>81</v>
      </c>
      <c r="I132" s="6">
        <v>87</v>
      </c>
      <c r="J132" s="6">
        <v>94</v>
      </c>
      <c r="K132" s="6">
        <v>81</v>
      </c>
      <c r="L132" s="6">
        <v>77</v>
      </c>
      <c r="M132" s="6">
        <v>77</v>
      </c>
      <c r="N132" s="6">
        <v>80</v>
      </c>
      <c r="O132" s="6">
        <v>91</v>
      </c>
      <c r="P132" s="6">
        <v>75</v>
      </c>
      <c r="Q132" s="6">
        <v>75</v>
      </c>
      <c r="R132" s="6">
        <v>42</v>
      </c>
      <c r="S132" s="6">
        <v>65</v>
      </c>
      <c r="T132" s="6">
        <v>43</v>
      </c>
      <c r="U132" s="6">
        <v>66</v>
      </c>
      <c r="V132" s="6">
        <v>52</v>
      </c>
      <c r="W132" s="6">
        <v>65</v>
      </c>
      <c r="X132" s="6">
        <v>68</v>
      </c>
      <c r="Y132" s="6">
        <v>82</v>
      </c>
      <c r="Z132" s="6">
        <f t="shared" si="1"/>
        <v>1407</v>
      </c>
      <c r="AA132" s="256"/>
      <c r="AB132" s="147"/>
    </row>
    <row r="133" spans="1:28" x14ac:dyDescent="0.25">
      <c r="A133" s="262"/>
      <c r="B133" s="260" t="s">
        <v>10</v>
      </c>
      <c r="C133" s="286" t="s">
        <v>567</v>
      </c>
      <c r="D133" s="276" t="s">
        <v>2296</v>
      </c>
      <c r="E133" s="388" t="s">
        <v>948</v>
      </c>
      <c r="F133" s="133" t="s">
        <v>6</v>
      </c>
      <c r="G133" s="63">
        <v>24</v>
      </c>
      <c r="H133" s="63">
        <v>26</v>
      </c>
      <c r="I133" s="33">
        <v>26</v>
      </c>
      <c r="J133" s="33">
        <v>39</v>
      </c>
      <c r="K133" s="33">
        <v>31</v>
      </c>
      <c r="L133" s="33">
        <v>35</v>
      </c>
      <c r="M133" s="33">
        <v>0</v>
      </c>
      <c r="N133" s="33">
        <v>0</v>
      </c>
      <c r="O133" s="33">
        <v>2</v>
      </c>
      <c r="P133" s="33">
        <v>0</v>
      </c>
      <c r="Q133" s="33">
        <v>17</v>
      </c>
      <c r="R133" s="33">
        <v>22</v>
      </c>
      <c r="S133" s="33">
        <v>0</v>
      </c>
      <c r="T133" s="33">
        <v>0</v>
      </c>
      <c r="U133" s="3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f t="shared" si="1"/>
        <v>222</v>
      </c>
      <c r="AA133" s="364"/>
      <c r="AB133" s="147"/>
    </row>
    <row r="134" spans="1:28" ht="26.25" thickBot="1" x14ac:dyDescent="0.3">
      <c r="A134" s="262"/>
      <c r="B134" s="260"/>
      <c r="C134" s="286"/>
      <c r="D134" s="276"/>
      <c r="E134" s="388"/>
      <c r="F134" s="133" t="s">
        <v>3</v>
      </c>
      <c r="G134" s="63">
        <v>24</v>
      </c>
      <c r="H134" s="63">
        <v>26</v>
      </c>
      <c r="I134" s="33">
        <v>26</v>
      </c>
      <c r="J134" s="33">
        <v>39</v>
      </c>
      <c r="K134" s="33">
        <v>31</v>
      </c>
      <c r="L134" s="33">
        <v>35</v>
      </c>
      <c r="M134" s="33">
        <v>0</v>
      </c>
      <c r="N134" s="33">
        <v>0</v>
      </c>
      <c r="O134" s="33">
        <v>2</v>
      </c>
      <c r="P134" s="33">
        <v>0</v>
      </c>
      <c r="Q134" s="33">
        <v>17</v>
      </c>
      <c r="R134" s="33">
        <v>22</v>
      </c>
      <c r="S134" s="33">
        <v>0</v>
      </c>
      <c r="T134" s="33">
        <v>0</v>
      </c>
      <c r="U134" s="3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f t="shared" si="1"/>
        <v>222</v>
      </c>
      <c r="AA134" s="364"/>
      <c r="AB134" s="147"/>
    </row>
    <row r="135" spans="1:28" x14ac:dyDescent="0.25">
      <c r="A135" s="261" t="s">
        <v>439</v>
      </c>
      <c r="B135" s="259" t="s">
        <v>8</v>
      </c>
      <c r="C135" s="259"/>
      <c r="D135" s="275" t="s">
        <v>949</v>
      </c>
      <c r="E135" s="321" t="s">
        <v>950</v>
      </c>
      <c r="F135" s="27" t="s">
        <v>6</v>
      </c>
      <c r="G135" s="7">
        <v>9</v>
      </c>
      <c r="H135" s="7">
        <v>29</v>
      </c>
      <c r="I135" s="7">
        <v>12</v>
      </c>
      <c r="J135" s="7">
        <v>14</v>
      </c>
      <c r="K135" s="7">
        <v>21</v>
      </c>
      <c r="L135" s="7">
        <v>18</v>
      </c>
      <c r="M135" s="7">
        <v>16</v>
      </c>
      <c r="N135" s="7">
        <v>16</v>
      </c>
      <c r="O135" s="7">
        <v>10</v>
      </c>
      <c r="P135" s="7">
        <v>17</v>
      </c>
      <c r="Q135" s="7">
        <v>15</v>
      </c>
      <c r="R135" s="7">
        <v>24</v>
      </c>
      <c r="S135" s="7">
        <v>23</v>
      </c>
      <c r="T135" s="7">
        <v>18</v>
      </c>
      <c r="U135" s="7">
        <v>8</v>
      </c>
      <c r="V135" s="7">
        <v>15</v>
      </c>
      <c r="W135" s="7">
        <v>20</v>
      </c>
      <c r="X135" s="7">
        <v>11</v>
      </c>
      <c r="Y135" s="7">
        <v>14</v>
      </c>
      <c r="Z135" s="7">
        <f t="shared" si="1"/>
        <v>310</v>
      </c>
      <c r="AA135" s="255"/>
      <c r="AB135" s="147"/>
    </row>
    <row r="136" spans="1:28" ht="26.25" thickBot="1" x14ac:dyDescent="0.3">
      <c r="A136" s="262"/>
      <c r="B136" s="260"/>
      <c r="C136" s="260"/>
      <c r="D136" s="276"/>
      <c r="E136" s="299"/>
      <c r="F136" s="28" t="s">
        <v>3</v>
      </c>
      <c r="G136" s="6">
        <v>9</v>
      </c>
      <c r="H136" s="6">
        <v>29</v>
      </c>
      <c r="I136" s="6">
        <v>12</v>
      </c>
      <c r="J136" s="6">
        <v>14</v>
      </c>
      <c r="K136" s="6">
        <v>21</v>
      </c>
      <c r="L136" s="6">
        <v>18</v>
      </c>
      <c r="M136" s="6">
        <v>16</v>
      </c>
      <c r="N136" s="6">
        <v>16</v>
      </c>
      <c r="O136" s="6">
        <v>10</v>
      </c>
      <c r="P136" s="6">
        <v>17</v>
      </c>
      <c r="Q136" s="6">
        <v>15</v>
      </c>
      <c r="R136" s="6">
        <v>24</v>
      </c>
      <c r="S136" s="6">
        <v>23</v>
      </c>
      <c r="T136" s="6">
        <v>18</v>
      </c>
      <c r="U136" s="6">
        <v>8</v>
      </c>
      <c r="V136" s="6">
        <v>15</v>
      </c>
      <c r="W136" s="6">
        <v>20</v>
      </c>
      <c r="X136" s="6">
        <v>11</v>
      </c>
      <c r="Y136" s="6">
        <v>14</v>
      </c>
      <c r="Z136" s="6">
        <f t="shared" ref="Z136:Z199" si="2">SUM(G136:Y136)</f>
        <v>310</v>
      </c>
      <c r="AA136" s="256"/>
      <c r="AB136" s="147"/>
    </row>
    <row r="137" spans="1:28" x14ac:dyDescent="0.25">
      <c r="A137" s="261" t="s">
        <v>442</v>
      </c>
      <c r="B137" s="259" t="s">
        <v>8</v>
      </c>
      <c r="C137" s="259"/>
      <c r="D137" s="275" t="s">
        <v>309</v>
      </c>
      <c r="E137" s="321" t="s">
        <v>951</v>
      </c>
      <c r="F137" s="27" t="s">
        <v>6</v>
      </c>
      <c r="G137" s="7">
        <v>110</v>
      </c>
      <c r="H137" s="7">
        <v>117</v>
      </c>
      <c r="I137" s="7">
        <v>164</v>
      </c>
      <c r="J137" s="7">
        <v>128</v>
      </c>
      <c r="K137" s="7">
        <v>129</v>
      </c>
      <c r="L137" s="7">
        <v>89</v>
      </c>
      <c r="M137" s="7">
        <v>122</v>
      </c>
      <c r="N137" s="7">
        <v>98</v>
      </c>
      <c r="O137" s="7">
        <v>111</v>
      </c>
      <c r="P137" s="7">
        <v>19</v>
      </c>
      <c r="Q137" s="7">
        <v>100</v>
      </c>
      <c r="R137" s="7">
        <v>59</v>
      </c>
      <c r="S137" s="7">
        <v>66</v>
      </c>
      <c r="T137" s="7">
        <v>72</v>
      </c>
      <c r="U137" s="7">
        <v>58</v>
      </c>
      <c r="V137" s="7">
        <v>64</v>
      </c>
      <c r="W137" s="7">
        <v>48</v>
      </c>
      <c r="X137" s="7">
        <v>84</v>
      </c>
      <c r="Y137" s="7">
        <v>47</v>
      </c>
      <c r="Z137" s="7">
        <f t="shared" si="2"/>
        <v>1685</v>
      </c>
      <c r="AA137" s="255"/>
      <c r="AB137" s="147"/>
    </row>
    <row r="138" spans="1:28" ht="25.5" x14ac:dyDescent="0.25">
      <c r="A138" s="262"/>
      <c r="B138" s="260"/>
      <c r="C138" s="260"/>
      <c r="D138" s="276"/>
      <c r="E138" s="299"/>
      <c r="F138" s="28" t="s">
        <v>3</v>
      </c>
      <c r="G138" s="6">
        <v>110</v>
      </c>
      <c r="H138" s="6">
        <v>117</v>
      </c>
      <c r="I138" s="6">
        <v>164</v>
      </c>
      <c r="J138" s="6">
        <v>128</v>
      </c>
      <c r="K138" s="6">
        <v>129</v>
      </c>
      <c r="L138" s="6">
        <v>89</v>
      </c>
      <c r="M138" s="6">
        <v>122</v>
      </c>
      <c r="N138" s="6">
        <v>98</v>
      </c>
      <c r="O138" s="6">
        <v>111</v>
      </c>
      <c r="P138" s="6">
        <v>19</v>
      </c>
      <c r="Q138" s="6">
        <v>100</v>
      </c>
      <c r="R138" s="6">
        <v>59</v>
      </c>
      <c r="S138" s="6">
        <v>66</v>
      </c>
      <c r="T138" s="6">
        <v>72</v>
      </c>
      <c r="U138" s="6">
        <v>58</v>
      </c>
      <c r="V138" s="6">
        <v>64</v>
      </c>
      <c r="W138" s="6">
        <v>48</v>
      </c>
      <c r="X138" s="6">
        <v>84</v>
      </c>
      <c r="Y138" s="6">
        <v>47</v>
      </c>
      <c r="Z138" s="6">
        <f t="shared" si="2"/>
        <v>1685</v>
      </c>
      <c r="AA138" s="256"/>
      <c r="AB138" s="147"/>
    </row>
    <row r="139" spans="1:28" x14ac:dyDescent="0.25">
      <c r="A139" s="262"/>
      <c r="B139" s="260" t="s">
        <v>10</v>
      </c>
      <c r="C139" s="286" t="s">
        <v>1014</v>
      </c>
      <c r="D139" s="276" t="s">
        <v>2207</v>
      </c>
      <c r="E139" s="388" t="s">
        <v>952</v>
      </c>
      <c r="F139" s="133" t="s">
        <v>6</v>
      </c>
      <c r="G139" s="63">
        <v>26</v>
      </c>
      <c r="H139" s="63">
        <v>26</v>
      </c>
      <c r="I139" s="33">
        <v>15</v>
      </c>
      <c r="J139" s="33">
        <v>32</v>
      </c>
      <c r="K139" s="33">
        <v>13</v>
      </c>
      <c r="L139" s="33">
        <v>23</v>
      </c>
      <c r="M139" s="33">
        <v>12</v>
      </c>
      <c r="N139" s="33">
        <v>14</v>
      </c>
      <c r="O139" s="33">
        <v>18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f t="shared" si="2"/>
        <v>179</v>
      </c>
      <c r="AA139" s="364"/>
      <c r="AB139" s="147"/>
    </row>
    <row r="140" spans="1:28" ht="26.25" thickBot="1" x14ac:dyDescent="0.3">
      <c r="A140" s="262"/>
      <c r="B140" s="260"/>
      <c r="C140" s="286"/>
      <c r="D140" s="276"/>
      <c r="E140" s="388"/>
      <c r="F140" s="133" t="s">
        <v>3</v>
      </c>
      <c r="G140" s="63">
        <v>26</v>
      </c>
      <c r="H140" s="63">
        <v>26</v>
      </c>
      <c r="I140" s="33">
        <v>15</v>
      </c>
      <c r="J140" s="33">
        <v>32</v>
      </c>
      <c r="K140" s="33">
        <v>13</v>
      </c>
      <c r="L140" s="33">
        <v>23</v>
      </c>
      <c r="M140" s="33">
        <v>12</v>
      </c>
      <c r="N140" s="33">
        <v>14</v>
      </c>
      <c r="O140" s="33">
        <v>18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f t="shared" si="2"/>
        <v>179</v>
      </c>
      <c r="AA140" s="364"/>
      <c r="AB140" s="147"/>
    </row>
    <row r="141" spans="1:28" x14ac:dyDescent="0.25">
      <c r="A141" s="261" t="s">
        <v>445</v>
      </c>
      <c r="B141" s="259" t="s">
        <v>8</v>
      </c>
      <c r="C141" s="259"/>
      <c r="D141" s="275" t="s">
        <v>953</v>
      </c>
      <c r="E141" s="321" t="s">
        <v>954</v>
      </c>
      <c r="F141" s="27" t="s">
        <v>6</v>
      </c>
      <c r="G141" s="7">
        <v>51</v>
      </c>
      <c r="H141" s="7">
        <v>98</v>
      </c>
      <c r="I141" s="7">
        <v>77</v>
      </c>
      <c r="J141" s="7">
        <v>87</v>
      </c>
      <c r="K141" s="7">
        <v>83</v>
      </c>
      <c r="L141" s="7">
        <v>93</v>
      </c>
      <c r="M141" s="7">
        <v>83</v>
      </c>
      <c r="N141" s="7">
        <v>69</v>
      </c>
      <c r="O141" s="7">
        <v>68</v>
      </c>
      <c r="P141" s="7">
        <v>36</v>
      </c>
      <c r="Q141" s="7">
        <v>54</v>
      </c>
      <c r="R141" s="7">
        <v>43</v>
      </c>
      <c r="S141" s="7">
        <v>24</v>
      </c>
      <c r="T141" s="7">
        <v>30</v>
      </c>
      <c r="U141" s="7">
        <v>32</v>
      </c>
      <c r="V141" s="7">
        <v>21</v>
      </c>
      <c r="W141" s="7">
        <v>25</v>
      </c>
      <c r="X141" s="7">
        <v>29</v>
      </c>
      <c r="Y141" s="7">
        <v>31</v>
      </c>
      <c r="Z141" s="7">
        <f t="shared" si="2"/>
        <v>1034</v>
      </c>
      <c r="AA141" s="255"/>
      <c r="AB141" s="147"/>
    </row>
    <row r="142" spans="1:28" ht="26.25" thickBot="1" x14ac:dyDescent="0.3">
      <c r="A142" s="262"/>
      <c r="B142" s="260"/>
      <c r="C142" s="260"/>
      <c r="D142" s="276"/>
      <c r="E142" s="299"/>
      <c r="F142" s="28" t="s">
        <v>3</v>
      </c>
      <c r="G142" s="6">
        <v>51</v>
      </c>
      <c r="H142" s="6">
        <v>98</v>
      </c>
      <c r="I142" s="6">
        <v>77</v>
      </c>
      <c r="J142" s="6">
        <v>87</v>
      </c>
      <c r="K142" s="6">
        <v>83</v>
      </c>
      <c r="L142" s="6">
        <v>93</v>
      </c>
      <c r="M142" s="6">
        <v>83</v>
      </c>
      <c r="N142" s="6">
        <v>69</v>
      </c>
      <c r="O142" s="6">
        <v>68</v>
      </c>
      <c r="P142" s="6">
        <v>36</v>
      </c>
      <c r="Q142" s="6">
        <v>54</v>
      </c>
      <c r="R142" s="6">
        <v>43</v>
      </c>
      <c r="S142" s="6">
        <v>24</v>
      </c>
      <c r="T142" s="6">
        <v>30</v>
      </c>
      <c r="U142" s="6">
        <v>32</v>
      </c>
      <c r="V142" s="6">
        <v>21</v>
      </c>
      <c r="W142" s="6">
        <v>25</v>
      </c>
      <c r="X142" s="6">
        <v>29</v>
      </c>
      <c r="Y142" s="6">
        <v>31</v>
      </c>
      <c r="Z142" s="6">
        <f t="shared" si="2"/>
        <v>1034</v>
      </c>
      <c r="AA142" s="256"/>
      <c r="AB142" s="147"/>
    </row>
    <row r="143" spans="1:28" x14ac:dyDescent="0.25">
      <c r="A143" s="261" t="s">
        <v>448</v>
      </c>
      <c r="B143" s="259" t="s">
        <v>8</v>
      </c>
      <c r="C143" s="259"/>
      <c r="D143" s="275" t="s">
        <v>955</v>
      </c>
      <c r="E143" s="321" t="s">
        <v>956</v>
      </c>
      <c r="F143" s="27" t="s">
        <v>6</v>
      </c>
      <c r="G143" s="7">
        <v>94</v>
      </c>
      <c r="H143" s="7">
        <v>89</v>
      </c>
      <c r="I143" s="7">
        <v>92</v>
      </c>
      <c r="J143" s="7">
        <v>95</v>
      </c>
      <c r="K143" s="7">
        <v>97</v>
      </c>
      <c r="L143" s="7">
        <v>87</v>
      </c>
      <c r="M143" s="7">
        <v>86</v>
      </c>
      <c r="N143" s="7">
        <v>68</v>
      </c>
      <c r="O143" s="7">
        <v>86</v>
      </c>
      <c r="P143" s="7">
        <v>0</v>
      </c>
      <c r="Q143" s="7">
        <v>121</v>
      </c>
      <c r="R143" s="7">
        <v>72</v>
      </c>
      <c r="S143" s="7">
        <v>116</v>
      </c>
      <c r="T143" s="7">
        <v>0</v>
      </c>
      <c r="U143" s="7">
        <v>80</v>
      </c>
      <c r="V143" s="7">
        <v>86</v>
      </c>
      <c r="W143" s="7">
        <v>77</v>
      </c>
      <c r="X143" s="7">
        <v>80</v>
      </c>
      <c r="Y143" s="7">
        <v>63</v>
      </c>
      <c r="Z143" s="7">
        <f t="shared" si="2"/>
        <v>1489</v>
      </c>
      <c r="AA143" s="255"/>
      <c r="AB143" s="147"/>
    </row>
    <row r="144" spans="1:28" ht="25.5" x14ac:dyDescent="0.25">
      <c r="A144" s="262"/>
      <c r="B144" s="260"/>
      <c r="C144" s="260"/>
      <c r="D144" s="276"/>
      <c r="E144" s="299"/>
      <c r="F144" s="28" t="s">
        <v>3</v>
      </c>
      <c r="G144" s="6">
        <v>94</v>
      </c>
      <c r="H144" s="6">
        <v>89</v>
      </c>
      <c r="I144" s="6">
        <v>92</v>
      </c>
      <c r="J144" s="6">
        <v>95</v>
      </c>
      <c r="K144" s="6">
        <v>97</v>
      </c>
      <c r="L144" s="6">
        <v>87</v>
      </c>
      <c r="M144" s="6">
        <v>86</v>
      </c>
      <c r="N144" s="6">
        <v>68</v>
      </c>
      <c r="O144" s="6">
        <v>86</v>
      </c>
      <c r="P144" s="6">
        <v>0</v>
      </c>
      <c r="Q144" s="6">
        <v>121</v>
      </c>
      <c r="R144" s="6">
        <v>72</v>
      </c>
      <c r="S144" s="6">
        <v>116</v>
      </c>
      <c r="T144" s="6">
        <v>0</v>
      </c>
      <c r="U144" s="6">
        <v>80</v>
      </c>
      <c r="V144" s="6">
        <v>86</v>
      </c>
      <c r="W144" s="6">
        <v>77</v>
      </c>
      <c r="X144" s="6">
        <v>80</v>
      </c>
      <c r="Y144" s="6">
        <v>63</v>
      </c>
      <c r="Z144" s="6">
        <f t="shared" si="2"/>
        <v>1489</v>
      </c>
      <c r="AA144" s="256"/>
      <c r="AB144" s="147"/>
    </row>
    <row r="145" spans="1:28" x14ac:dyDescent="0.25">
      <c r="A145" s="262"/>
      <c r="B145" s="260" t="s">
        <v>10</v>
      </c>
      <c r="C145" s="286" t="s">
        <v>957</v>
      </c>
      <c r="D145" s="276" t="s">
        <v>958</v>
      </c>
      <c r="E145" s="388" t="s">
        <v>959</v>
      </c>
      <c r="F145" s="133" t="s">
        <v>6</v>
      </c>
      <c r="G145" s="63">
        <v>90</v>
      </c>
      <c r="H145" s="63">
        <v>83</v>
      </c>
      <c r="I145" s="33">
        <v>107</v>
      </c>
      <c r="J145" s="33">
        <v>89</v>
      </c>
      <c r="K145" s="33">
        <v>87</v>
      </c>
      <c r="L145" s="33">
        <v>104</v>
      </c>
      <c r="M145" s="33">
        <v>110</v>
      </c>
      <c r="N145" s="33">
        <v>123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f t="shared" si="2"/>
        <v>793</v>
      </c>
      <c r="AA145" s="364"/>
      <c r="AB145" s="147"/>
    </row>
    <row r="146" spans="1:28" ht="26.25" thickBot="1" x14ac:dyDescent="0.3">
      <c r="A146" s="262"/>
      <c r="B146" s="260"/>
      <c r="C146" s="286"/>
      <c r="D146" s="276"/>
      <c r="E146" s="388"/>
      <c r="F146" s="133" t="s">
        <v>3</v>
      </c>
      <c r="G146" s="63">
        <v>90</v>
      </c>
      <c r="H146" s="63">
        <v>83</v>
      </c>
      <c r="I146" s="33">
        <v>107</v>
      </c>
      <c r="J146" s="33">
        <v>89</v>
      </c>
      <c r="K146" s="33">
        <v>87</v>
      </c>
      <c r="L146" s="33">
        <v>104</v>
      </c>
      <c r="M146" s="33">
        <v>110</v>
      </c>
      <c r="N146" s="33">
        <v>123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f t="shared" si="2"/>
        <v>793</v>
      </c>
      <c r="AA146" s="364"/>
      <c r="AB146" s="147"/>
    </row>
    <row r="147" spans="1:28" x14ac:dyDescent="0.25">
      <c r="A147" s="261" t="s">
        <v>451</v>
      </c>
      <c r="B147" s="259" t="s">
        <v>8</v>
      </c>
      <c r="C147" s="259"/>
      <c r="D147" s="275" t="s">
        <v>960</v>
      </c>
      <c r="E147" s="321" t="s">
        <v>961</v>
      </c>
      <c r="F147" s="27" t="s">
        <v>6</v>
      </c>
      <c r="G147" s="7">
        <v>6</v>
      </c>
      <c r="H147" s="7">
        <v>15</v>
      </c>
      <c r="I147" s="7">
        <v>19</v>
      </c>
      <c r="J147" s="7">
        <v>17</v>
      </c>
      <c r="K147" s="7">
        <v>25</v>
      </c>
      <c r="L147" s="7">
        <v>12</v>
      </c>
      <c r="M147" s="7">
        <v>43</v>
      </c>
      <c r="N147" s="7">
        <v>0</v>
      </c>
      <c r="O147" s="7">
        <v>22</v>
      </c>
      <c r="P147" s="7">
        <v>22</v>
      </c>
      <c r="Q147" s="7">
        <v>21</v>
      </c>
      <c r="R147" s="7">
        <v>18</v>
      </c>
      <c r="S147" s="7">
        <v>11</v>
      </c>
      <c r="T147" s="7">
        <v>19</v>
      </c>
      <c r="U147" s="7">
        <v>8</v>
      </c>
      <c r="V147" s="7">
        <v>19</v>
      </c>
      <c r="W147" s="7">
        <v>8</v>
      </c>
      <c r="X147" s="7">
        <v>0</v>
      </c>
      <c r="Y147" s="7">
        <v>16</v>
      </c>
      <c r="Z147" s="7">
        <f t="shared" si="2"/>
        <v>301</v>
      </c>
      <c r="AA147" s="255"/>
      <c r="AB147" s="147"/>
    </row>
    <row r="148" spans="1:28" ht="25.5" x14ac:dyDescent="0.25">
      <c r="A148" s="262"/>
      <c r="B148" s="260"/>
      <c r="C148" s="260"/>
      <c r="D148" s="276"/>
      <c r="E148" s="299"/>
      <c r="F148" s="28" t="s">
        <v>3</v>
      </c>
      <c r="G148" s="6">
        <v>6</v>
      </c>
      <c r="H148" s="6">
        <v>15</v>
      </c>
      <c r="I148" s="6">
        <v>19</v>
      </c>
      <c r="J148" s="6">
        <v>17</v>
      </c>
      <c r="K148" s="6">
        <v>25</v>
      </c>
      <c r="L148" s="6">
        <v>12</v>
      </c>
      <c r="M148" s="6">
        <v>43</v>
      </c>
      <c r="N148" s="6">
        <v>0</v>
      </c>
      <c r="O148" s="6">
        <v>22</v>
      </c>
      <c r="P148" s="6">
        <v>22</v>
      </c>
      <c r="Q148" s="6">
        <v>21</v>
      </c>
      <c r="R148" s="6">
        <v>18</v>
      </c>
      <c r="S148" s="6">
        <v>11</v>
      </c>
      <c r="T148" s="6">
        <v>19</v>
      </c>
      <c r="U148" s="6">
        <v>8</v>
      </c>
      <c r="V148" s="6">
        <v>19</v>
      </c>
      <c r="W148" s="6">
        <v>8</v>
      </c>
      <c r="X148" s="6">
        <v>0</v>
      </c>
      <c r="Y148" s="6">
        <v>16</v>
      </c>
      <c r="Z148" s="6">
        <f t="shared" si="2"/>
        <v>301</v>
      </c>
      <c r="AA148" s="256"/>
      <c r="AB148" s="147"/>
    </row>
    <row r="149" spans="1:28" x14ac:dyDescent="0.25">
      <c r="A149" s="262"/>
      <c r="B149" s="260" t="s">
        <v>10</v>
      </c>
      <c r="C149" s="286" t="s">
        <v>962</v>
      </c>
      <c r="D149" s="276" t="s">
        <v>963</v>
      </c>
      <c r="E149" s="388" t="s">
        <v>964</v>
      </c>
      <c r="F149" s="133" t="s">
        <v>6</v>
      </c>
      <c r="G149" s="63">
        <v>16</v>
      </c>
      <c r="H149" s="63">
        <v>20</v>
      </c>
      <c r="I149" s="33">
        <v>20</v>
      </c>
      <c r="J149" s="33">
        <v>30</v>
      </c>
      <c r="K149" s="33">
        <v>26</v>
      </c>
      <c r="L149" s="33">
        <v>29</v>
      </c>
      <c r="M149" s="33">
        <v>0</v>
      </c>
      <c r="N149" s="33">
        <v>22</v>
      </c>
      <c r="O149" s="33">
        <v>19</v>
      </c>
      <c r="P149" s="33">
        <v>21</v>
      </c>
      <c r="Q149" s="33">
        <v>23</v>
      </c>
      <c r="R149" s="33">
        <v>26</v>
      </c>
      <c r="S149" s="33">
        <v>24</v>
      </c>
      <c r="T149" s="33">
        <v>11</v>
      </c>
      <c r="U149" s="33">
        <v>15</v>
      </c>
      <c r="V149" s="63">
        <v>19</v>
      </c>
      <c r="W149" s="63">
        <v>8</v>
      </c>
      <c r="X149" s="63">
        <v>11</v>
      </c>
      <c r="Y149" s="63">
        <v>0</v>
      </c>
      <c r="Z149" s="63">
        <f t="shared" si="2"/>
        <v>340</v>
      </c>
      <c r="AA149" s="364"/>
      <c r="AB149" s="147"/>
    </row>
    <row r="150" spans="1:28" ht="26.25" thickBot="1" x14ac:dyDescent="0.3">
      <c r="A150" s="262"/>
      <c r="B150" s="260"/>
      <c r="C150" s="286"/>
      <c r="D150" s="276"/>
      <c r="E150" s="388"/>
      <c r="F150" s="133" t="s">
        <v>3</v>
      </c>
      <c r="G150" s="63">
        <v>16</v>
      </c>
      <c r="H150" s="63">
        <v>20</v>
      </c>
      <c r="I150" s="33">
        <v>20</v>
      </c>
      <c r="J150" s="33">
        <v>30</v>
      </c>
      <c r="K150" s="33">
        <v>26</v>
      </c>
      <c r="L150" s="33">
        <v>29</v>
      </c>
      <c r="M150" s="33">
        <v>0</v>
      </c>
      <c r="N150" s="33">
        <v>22</v>
      </c>
      <c r="O150" s="33">
        <v>19</v>
      </c>
      <c r="P150" s="33">
        <v>21</v>
      </c>
      <c r="Q150" s="33">
        <v>23</v>
      </c>
      <c r="R150" s="33">
        <v>26</v>
      </c>
      <c r="S150" s="33">
        <v>24</v>
      </c>
      <c r="T150" s="33">
        <v>11</v>
      </c>
      <c r="U150" s="33">
        <v>15</v>
      </c>
      <c r="V150" s="63">
        <v>19</v>
      </c>
      <c r="W150" s="63">
        <v>8</v>
      </c>
      <c r="X150" s="63">
        <v>11</v>
      </c>
      <c r="Y150" s="63">
        <v>0</v>
      </c>
      <c r="Z150" s="63">
        <f t="shared" si="2"/>
        <v>340</v>
      </c>
      <c r="AA150" s="364"/>
      <c r="AB150" s="147"/>
    </row>
    <row r="151" spans="1:28" x14ac:dyDescent="0.25">
      <c r="A151" s="261" t="s">
        <v>454</v>
      </c>
      <c r="B151" s="259" t="s">
        <v>8</v>
      </c>
      <c r="C151" s="259"/>
      <c r="D151" s="275" t="s">
        <v>468</v>
      </c>
      <c r="E151" s="321" t="s">
        <v>965</v>
      </c>
      <c r="F151" s="27" t="s">
        <v>6</v>
      </c>
      <c r="G151" s="7">
        <v>20</v>
      </c>
      <c r="H151" s="7">
        <v>20</v>
      </c>
      <c r="I151" s="7">
        <v>30</v>
      </c>
      <c r="J151" s="7">
        <v>40</v>
      </c>
      <c r="K151" s="7">
        <v>87</v>
      </c>
      <c r="L151" s="7">
        <v>108</v>
      </c>
      <c r="M151" s="7">
        <v>89</v>
      </c>
      <c r="N151" s="7">
        <v>111</v>
      </c>
      <c r="O151" s="7">
        <v>48</v>
      </c>
      <c r="P151" s="7">
        <v>36</v>
      </c>
      <c r="Q151" s="7">
        <v>53</v>
      </c>
      <c r="R151" s="7">
        <v>40</v>
      </c>
      <c r="S151" s="7">
        <v>49</v>
      </c>
      <c r="T151" s="7">
        <v>62</v>
      </c>
      <c r="U151" s="7">
        <v>41</v>
      </c>
      <c r="V151" s="7">
        <v>35</v>
      </c>
      <c r="W151" s="7">
        <v>48</v>
      </c>
      <c r="X151" s="7">
        <v>50</v>
      </c>
      <c r="Y151" s="7">
        <v>30</v>
      </c>
      <c r="Z151" s="7">
        <f t="shared" si="2"/>
        <v>997</v>
      </c>
      <c r="AA151" s="255"/>
      <c r="AB151" s="147"/>
    </row>
    <row r="152" spans="1:28" ht="26.25" thickBot="1" x14ac:dyDescent="0.3">
      <c r="A152" s="262"/>
      <c r="B152" s="260"/>
      <c r="C152" s="260"/>
      <c r="D152" s="276"/>
      <c r="E152" s="299"/>
      <c r="F152" s="28" t="s">
        <v>3</v>
      </c>
      <c r="G152" s="6">
        <v>20</v>
      </c>
      <c r="H152" s="6">
        <v>20</v>
      </c>
      <c r="I152" s="6">
        <v>30</v>
      </c>
      <c r="J152" s="6">
        <v>40</v>
      </c>
      <c r="K152" s="6">
        <v>87</v>
      </c>
      <c r="L152" s="6">
        <v>108</v>
      </c>
      <c r="M152" s="6">
        <v>89</v>
      </c>
      <c r="N152" s="6">
        <v>111</v>
      </c>
      <c r="O152" s="6">
        <v>48</v>
      </c>
      <c r="P152" s="6">
        <v>36</v>
      </c>
      <c r="Q152" s="6">
        <v>53</v>
      </c>
      <c r="R152" s="6">
        <v>40</v>
      </c>
      <c r="S152" s="6">
        <v>49</v>
      </c>
      <c r="T152" s="6">
        <v>62</v>
      </c>
      <c r="U152" s="6">
        <v>41</v>
      </c>
      <c r="V152" s="6">
        <v>35</v>
      </c>
      <c r="W152" s="6">
        <v>48</v>
      </c>
      <c r="X152" s="6">
        <v>50</v>
      </c>
      <c r="Y152" s="6">
        <v>30</v>
      </c>
      <c r="Z152" s="6">
        <f t="shared" si="2"/>
        <v>997</v>
      </c>
      <c r="AA152" s="256"/>
      <c r="AB152" s="147"/>
    </row>
    <row r="153" spans="1:28" x14ac:dyDescent="0.25">
      <c r="A153" s="261" t="s">
        <v>457</v>
      </c>
      <c r="B153" s="259" t="s">
        <v>8</v>
      </c>
      <c r="C153" s="259"/>
      <c r="D153" s="275" t="s">
        <v>966</v>
      </c>
      <c r="E153" s="321" t="s">
        <v>967</v>
      </c>
      <c r="F153" s="27" t="s">
        <v>6</v>
      </c>
      <c r="G153" s="7">
        <v>98</v>
      </c>
      <c r="H153" s="7">
        <v>105</v>
      </c>
      <c r="I153" s="7">
        <v>109</v>
      </c>
      <c r="J153" s="7">
        <v>97</v>
      </c>
      <c r="K153" s="7">
        <v>117</v>
      </c>
      <c r="L153" s="7">
        <v>124</v>
      </c>
      <c r="M153" s="7">
        <v>129</v>
      </c>
      <c r="N153" s="7">
        <v>129</v>
      </c>
      <c r="O153" s="7">
        <v>82</v>
      </c>
      <c r="P153" s="7">
        <v>87</v>
      </c>
      <c r="Q153" s="7">
        <v>101</v>
      </c>
      <c r="R153" s="7">
        <v>87</v>
      </c>
      <c r="S153" s="7">
        <v>104</v>
      </c>
      <c r="T153" s="7">
        <v>95</v>
      </c>
      <c r="U153" s="7">
        <v>84</v>
      </c>
      <c r="V153" s="7">
        <v>106</v>
      </c>
      <c r="W153" s="7">
        <v>76</v>
      </c>
      <c r="X153" s="7">
        <v>79</v>
      </c>
      <c r="Y153" s="7">
        <v>111</v>
      </c>
      <c r="Z153" s="7">
        <f t="shared" si="2"/>
        <v>1920</v>
      </c>
      <c r="AA153" s="255"/>
      <c r="AB153" s="147"/>
    </row>
    <row r="154" spans="1:28" ht="26.25" thickBot="1" x14ac:dyDescent="0.3">
      <c r="A154" s="262"/>
      <c r="B154" s="260"/>
      <c r="C154" s="260"/>
      <c r="D154" s="276"/>
      <c r="E154" s="299"/>
      <c r="F154" s="28" t="s">
        <v>3</v>
      </c>
      <c r="G154" s="6">
        <v>98</v>
      </c>
      <c r="H154" s="6">
        <v>105</v>
      </c>
      <c r="I154" s="6">
        <v>109</v>
      </c>
      <c r="J154" s="6">
        <v>97</v>
      </c>
      <c r="K154" s="6">
        <v>117</v>
      </c>
      <c r="L154" s="6">
        <v>124</v>
      </c>
      <c r="M154" s="6">
        <v>129</v>
      </c>
      <c r="N154" s="6">
        <v>129</v>
      </c>
      <c r="O154" s="6">
        <v>82</v>
      </c>
      <c r="P154" s="6">
        <v>87</v>
      </c>
      <c r="Q154" s="6">
        <v>101</v>
      </c>
      <c r="R154" s="6">
        <v>87</v>
      </c>
      <c r="S154" s="6">
        <v>104</v>
      </c>
      <c r="T154" s="6">
        <v>95</v>
      </c>
      <c r="U154" s="6">
        <v>84</v>
      </c>
      <c r="V154" s="6">
        <v>106</v>
      </c>
      <c r="W154" s="6">
        <v>76</v>
      </c>
      <c r="X154" s="6">
        <v>79</v>
      </c>
      <c r="Y154" s="6">
        <v>111</v>
      </c>
      <c r="Z154" s="6">
        <f t="shared" si="2"/>
        <v>1920</v>
      </c>
      <c r="AA154" s="256"/>
      <c r="AB154" s="147"/>
    </row>
    <row r="155" spans="1:28" x14ac:dyDescent="0.25">
      <c r="A155" s="261" t="s">
        <v>461</v>
      </c>
      <c r="B155" s="259" t="s">
        <v>8</v>
      </c>
      <c r="C155" s="259"/>
      <c r="D155" s="275" t="s">
        <v>968</v>
      </c>
      <c r="E155" s="321" t="s">
        <v>969</v>
      </c>
      <c r="F155" s="27" t="s">
        <v>6</v>
      </c>
      <c r="G155" s="7">
        <v>17</v>
      </c>
      <c r="H155" s="7">
        <v>17</v>
      </c>
      <c r="I155" s="7">
        <v>20</v>
      </c>
      <c r="J155" s="7">
        <v>12</v>
      </c>
      <c r="K155" s="7">
        <v>17</v>
      </c>
      <c r="L155" s="7">
        <v>20</v>
      </c>
      <c r="M155" s="7">
        <v>36</v>
      </c>
      <c r="N155" s="7">
        <v>14</v>
      </c>
      <c r="O155" s="7">
        <v>26</v>
      </c>
      <c r="P155" s="7">
        <v>0</v>
      </c>
      <c r="Q155" s="7">
        <v>0</v>
      </c>
      <c r="R155" s="7">
        <v>21</v>
      </c>
      <c r="S155" s="7">
        <v>31</v>
      </c>
      <c r="T155" s="7">
        <v>20</v>
      </c>
      <c r="U155" s="7">
        <v>13</v>
      </c>
      <c r="V155" s="7">
        <v>33</v>
      </c>
      <c r="W155" s="7">
        <v>8</v>
      </c>
      <c r="X155" s="7">
        <v>18</v>
      </c>
      <c r="Y155" s="7">
        <v>16</v>
      </c>
      <c r="Z155" s="7">
        <f t="shared" si="2"/>
        <v>339</v>
      </c>
      <c r="AA155" s="255"/>
      <c r="AB155" s="147"/>
    </row>
    <row r="156" spans="1:28" ht="26.25" thickBot="1" x14ac:dyDescent="0.3">
      <c r="A156" s="262"/>
      <c r="B156" s="260"/>
      <c r="C156" s="260"/>
      <c r="D156" s="276"/>
      <c r="E156" s="299"/>
      <c r="F156" s="28" t="s">
        <v>3</v>
      </c>
      <c r="G156" s="6">
        <v>17</v>
      </c>
      <c r="H156" s="6">
        <v>17</v>
      </c>
      <c r="I156" s="6">
        <v>20</v>
      </c>
      <c r="J156" s="6">
        <v>12</v>
      </c>
      <c r="K156" s="6">
        <v>17</v>
      </c>
      <c r="L156" s="6">
        <v>20</v>
      </c>
      <c r="M156" s="6">
        <v>36</v>
      </c>
      <c r="N156" s="6">
        <v>14</v>
      </c>
      <c r="O156" s="6">
        <v>26</v>
      </c>
      <c r="P156" s="6">
        <v>0</v>
      </c>
      <c r="Q156" s="6">
        <v>0</v>
      </c>
      <c r="R156" s="6">
        <v>21</v>
      </c>
      <c r="S156" s="6">
        <v>31</v>
      </c>
      <c r="T156" s="6">
        <v>20</v>
      </c>
      <c r="U156" s="6">
        <v>13</v>
      </c>
      <c r="V156" s="6">
        <v>33</v>
      </c>
      <c r="W156" s="6">
        <v>8</v>
      </c>
      <c r="X156" s="6">
        <v>18</v>
      </c>
      <c r="Y156" s="6">
        <v>16</v>
      </c>
      <c r="Z156" s="6">
        <f t="shared" si="2"/>
        <v>339</v>
      </c>
      <c r="AA156" s="256"/>
      <c r="AB156" s="147"/>
    </row>
    <row r="157" spans="1:28" x14ac:dyDescent="0.25">
      <c r="A157" s="261" t="s">
        <v>464</v>
      </c>
      <c r="B157" s="259" t="s">
        <v>8</v>
      </c>
      <c r="C157" s="259"/>
      <c r="D157" s="275" t="s">
        <v>970</v>
      </c>
      <c r="E157" s="321" t="s">
        <v>971</v>
      </c>
      <c r="F157" s="27" t="s">
        <v>6</v>
      </c>
      <c r="G157" s="7">
        <v>99</v>
      </c>
      <c r="H157" s="7">
        <v>116</v>
      </c>
      <c r="I157" s="7">
        <v>107</v>
      </c>
      <c r="J157" s="7">
        <v>96</v>
      </c>
      <c r="K157" s="7">
        <v>94</v>
      </c>
      <c r="L157" s="7">
        <v>80</v>
      </c>
      <c r="M157" s="7">
        <v>77</v>
      </c>
      <c r="N157" s="7">
        <v>71</v>
      </c>
      <c r="O157" s="7">
        <v>77</v>
      </c>
      <c r="P157" s="7">
        <v>131</v>
      </c>
      <c r="Q157" s="7">
        <v>66</v>
      </c>
      <c r="R157" s="7">
        <v>43</v>
      </c>
      <c r="S157" s="7">
        <v>53</v>
      </c>
      <c r="T157" s="7">
        <v>45</v>
      </c>
      <c r="U157" s="7">
        <v>43</v>
      </c>
      <c r="V157" s="7">
        <v>23</v>
      </c>
      <c r="W157" s="7">
        <v>24</v>
      </c>
      <c r="X157" s="7">
        <v>45</v>
      </c>
      <c r="Y157" s="7">
        <v>58</v>
      </c>
      <c r="Z157" s="7">
        <f t="shared" si="2"/>
        <v>1348</v>
      </c>
      <c r="AA157" s="255"/>
      <c r="AB157" s="147"/>
    </row>
    <row r="158" spans="1:28" ht="26.25" thickBot="1" x14ac:dyDescent="0.3">
      <c r="A158" s="262"/>
      <c r="B158" s="260"/>
      <c r="C158" s="260"/>
      <c r="D158" s="276"/>
      <c r="E158" s="299"/>
      <c r="F158" s="28" t="s">
        <v>3</v>
      </c>
      <c r="G158" s="6">
        <v>99</v>
      </c>
      <c r="H158" s="6">
        <v>116</v>
      </c>
      <c r="I158" s="6">
        <v>107</v>
      </c>
      <c r="J158" s="6">
        <v>96</v>
      </c>
      <c r="K158" s="6">
        <v>94</v>
      </c>
      <c r="L158" s="6">
        <v>80</v>
      </c>
      <c r="M158" s="6">
        <v>77</v>
      </c>
      <c r="N158" s="6">
        <v>71</v>
      </c>
      <c r="O158" s="6">
        <v>77</v>
      </c>
      <c r="P158" s="6">
        <v>131</v>
      </c>
      <c r="Q158" s="6">
        <v>66</v>
      </c>
      <c r="R158" s="6">
        <v>43</v>
      </c>
      <c r="S158" s="6">
        <v>53</v>
      </c>
      <c r="T158" s="6">
        <v>45</v>
      </c>
      <c r="U158" s="6">
        <v>43</v>
      </c>
      <c r="V158" s="6">
        <v>23</v>
      </c>
      <c r="W158" s="6">
        <v>24</v>
      </c>
      <c r="X158" s="6">
        <v>45</v>
      </c>
      <c r="Y158" s="6">
        <v>58</v>
      </c>
      <c r="Z158" s="6">
        <f t="shared" si="2"/>
        <v>1348</v>
      </c>
      <c r="AA158" s="256"/>
      <c r="AB158" s="147"/>
    </row>
    <row r="159" spans="1:28" x14ac:dyDescent="0.25">
      <c r="A159" s="261" t="s">
        <v>467</v>
      </c>
      <c r="B159" s="259" t="s">
        <v>8</v>
      </c>
      <c r="C159" s="259"/>
      <c r="D159" s="275" t="s">
        <v>972</v>
      </c>
      <c r="E159" s="321" t="s">
        <v>973</v>
      </c>
      <c r="F159" s="27" t="s">
        <v>6</v>
      </c>
      <c r="G159" s="7">
        <v>0</v>
      </c>
      <c r="H159" s="7">
        <v>0</v>
      </c>
      <c r="I159" s="7">
        <v>0</v>
      </c>
      <c r="J159" s="7">
        <v>0</v>
      </c>
      <c r="K159" s="7">
        <v>32</v>
      </c>
      <c r="L159" s="7">
        <v>19</v>
      </c>
      <c r="M159" s="7">
        <v>12</v>
      </c>
      <c r="N159" s="7">
        <v>22</v>
      </c>
      <c r="O159" s="7">
        <v>13</v>
      </c>
      <c r="P159" s="7">
        <v>10</v>
      </c>
      <c r="Q159" s="7">
        <v>0</v>
      </c>
      <c r="R159" s="7">
        <v>22</v>
      </c>
      <c r="S159" s="7">
        <v>27</v>
      </c>
      <c r="T159" s="7">
        <v>28</v>
      </c>
      <c r="U159" s="7">
        <v>19</v>
      </c>
      <c r="V159" s="7">
        <v>18</v>
      </c>
      <c r="W159" s="7">
        <v>33</v>
      </c>
      <c r="X159" s="7">
        <v>17</v>
      </c>
      <c r="Y159" s="7">
        <v>32</v>
      </c>
      <c r="Z159" s="7">
        <f t="shared" si="2"/>
        <v>304</v>
      </c>
      <c r="AA159" s="255"/>
      <c r="AB159" s="147"/>
    </row>
    <row r="160" spans="1:28" ht="26.25" thickBot="1" x14ac:dyDescent="0.3">
      <c r="A160" s="262"/>
      <c r="B160" s="260"/>
      <c r="C160" s="260"/>
      <c r="D160" s="276"/>
      <c r="E160" s="299"/>
      <c r="F160" s="28" t="s">
        <v>3</v>
      </c>
      <c r="G160" s="6">
        <v>0</v>
      </c>
      <c r="H160" s="6">
        <v>0</v>
      </c>
      <c r="I160" s="6">
        <v>0</v>
      </c>
      <c r="J160" s="6">
        <v>0</v>
      </c>
      <c r="K160" s="6">
        <v>32</v>
      </c>
      <c r="L160" s="6">
        <v>19</v>
      </c>
      <c r="M160" s="6">
        <v>12</v>
      </c>
      <c r="N160" s="6">
        <v>22</v>
      </c>
      <c r="O160" s="6">
        <v>13</v>
      </c>
      <c r="P160" s="6">
        <v>10</v>
      </c>
      <c r="Q160" s="6">
        <v>0</v>
      </c>
      <c r="R160" s="6">
        <v>22</v>
      </c>
      <c r="S160" s="6">
        <v>27</v>
      </c>
      <c r="T160" s="6">
        <v>28</v>
      </c>
      <c r="U160" s="6">
        <v>19</v>
      </c>
      <c r="V160" s="6">
        <v>18</v>
      </c>
      <c r="W160" s="6">
        <v>33</v>
      </c>
      <c r="X160" s="6">
        <v>17</v>
      </c>
      <c r="Y160" s="6">
        <v>32</v>
      </c>
      <c r="Z160" s="6">
        <f t="shared" si="2"/>
        <v>304</v>
      </c>
      <c r="AA160" s="256"/>
      <c r="AB160" s="147"/>
    </row>
    <row r="161" spans="1:28" s="139" customFormat="1" x14ac:dyDescent="0.25">
      <c r="A161" s="261" t="s">
        <v>470</v>
      </c>
      <c r="B161" s="259" t="s">
        <v>8</v>
      </c>
      <c r="C161" s="259"/>
      <c r="D161" s="275" t="s">
        <v>2034</v>
      </c>
      <c r="E161" s="321" t="s">
        <v>974</v>
      </c>
      <c r="F161" s="27" t="s">
        <v>6</v>
      </c>
      <c r="G161" s="7">
        <v>116</v>
      </c>
      <c r="H161" s="7">
        <v>131</v>
      </c>
      <c r="I161" s="7">
        <v>92</v>
      </c>
      <c r="J161" s="7">
        <v>142</v>
      </c>
      <c r="K161" s="7">
        <v>145</v>
      </c>
      <c r="L161" s="7">
        <v>111</v>
      </c>
      <c r="M161" s="7">
        <v>126</v>
      </c>
      <c r="N161" s="7">
        <v>76</v>
      </c>
      <c r="O161" s="7">
        <v>110</v>
      </c>
      <c r="P161" s="7">
        <v>2</v>
      </c>
      <c r="Q161" s="7">
        <v>85</v>
      </c>
      <c r="R161" s="7">
        <v>50</v>
      </c>
      <c r="S161" s="7">
        <v>62</v>
      </c>
      <c r="T161" s="7">
        <v>73</v>
      </c>
      <c r="U161" s="7">
        <v>75</v>
      </c>
      <c r="V161" s="7">
        <v>79</v>
      </c>
      <c r="W161" s="7">
        <v>78</v>
      </c>
      <c r="X161" s="7">
        <v>94</v>
      </c>
      <c r="Y161" s="7">
        <v>75</v>
      </c>
      <c r="Z161" s="7">
        <f t="shared" si="2"/>
        <v>1722</v>
      </c>
      <c r="AA161" s="255"/>
      <c r="AB161" s="147"/>
    </row>
    <row r="162" spans="1:28" s="139" customFormat="1" ht="26.25" thickBot="1" x14ac:dyDescent="0.3">
      <c r="A162" s="262"/>
      <c r="B162" s="260"/>
      <c r="C162" s="260"/>
      <c r="D162" s="276"/>
      <c r="E162" s="299"/>
      <c r="F162" s="28" t="s">
        <v>3</v>
      </c>
      <c r="G162" s="6">
        <v>116</v>
      </c>
      <c r="H162" s="6">
        <v>131</v>
      </c>
      <c r="I162" s="6">
        <v>92</v>
      </c>
      <c r="J162" s="6">
        <v>142</v>
      </c>
      <c r="K162" s="6">
        <v>145</v>
      </c>
      <c r="L162" s="6">
        <v>111</v>
      </c>
      <c r="M162" s="6">
        <v>126</v>
      </c>
      <c r="N162" s="6">
        <v>76</v>
      </c>
      <c r="O162" s="6">
        <v>110</v>
      </c>
      <c r="P162" s="6">
        <v>2</v>
      </c>
      <c r="Q162" s="6">
        <v>85</v>
      </c>
      <c r="R162" s="6">
        <v>50</v>
      </c>
      <c r="S162" s="6">
        <v>62</v>
      </c>
      <c r="T162" s="6">
        <v>73</v>
      </c>
      <c r="U162" s="6">
        <v>75</v>
      </c>
      <c r="V162" s="6">
        <v>79</v>
      </c>
      <c r="W162" s="6">
        <v>78</v>
      </c>
      <c r="X162" s="6">
        <v>94</v>
      </c>
      <c r="Y162" s="6">
        <v>75</v>
      </c>
      <c r="Z162" s="6">
        <f t="shared" si="2"/>
        <v>1722</v>
      </c>
      <c r="AA162" s="256"/>
      <c r="AB162" s="147"/>
    </row>
    <row r="163" spans="1:28" s="139" customFormat="1" x14ac:dyDescent="0.25">
      <c r="A163" s="261" t="s">
        <v>474</v>
      </c>
      <c r="B163" s="259" t="s">
        <v>8</v>
      </c>
      <c r="C163" s="259"/>
      <c r="D163" s="275" t="s">
        <v>2035</v>
      </c>
      <c r="E163" s="321" t="s">
        <v>975</v>
      </c>
      <c r="F163" s="27" t="s">
        <v>6</v>
      </c>
      <c r="G163" s="7">
        <v>172</v>
      </c>
      <c r="H163" s="7">
        <v>163</v>
      </c>
      <c r="I163" s="7">
        <v>195</v>
      </c>
      <c r="J163" s="7">
        <v>207</v>
      </c>
      <c r="K163" s="7">
        <v>160</v>
      </c>
      <c r="L163" s="7">
        <v>170</v>
      </c>
      <c r="M163" s="7">
        <v>135</v>
      </c>
      <c r="N163" s="7">
        <v>124</v>
      </c>
      <c r="O163" s="7">
        <v>119</v>
      </c>
      <c r="P163" s="7">
        <v>64</v>
      </c>
      <c r="Q163" s="7">
        <v>105</v>
      </c>
      <c r="R163" s="7">
        <v>51</v>
      </c>
      <c r="S163" s="7">
        <v>74</v>
      </c>
      <c r="T163" s="7">
        <v>88</v>
      </c>
      <c r="U163" s="7">
        <v>78</v>
      </c>
      <c r="V163" s="7">
        <v>103</v>
      </c>
      <c r="W163" s="7">
        <v>87</v>
      </c>
      <c r="X163" s="7">
        <v>122</v>
      </c>
      <c r="Y163" s="7">
        <v>86</v>
      </c>
      <c r="Z163" s="7">
        <f t="shared" si="2"/>
        <v>2303</v>
      </c>
      <c r="AA163" s="255"/>
      <c r="AB163" s="147"/>
    </row>
    <row r="164" spans="1:28" s="139" customFormat="1" ht="26.25" thickBot="1" x14ac:dyDescent="0.3">
      <c r="A164" s="262"/>
      <c r="B164" s="260"/>
      <c r="C164" s="260"/>
      <c r="D164" s="276"/>
      <c r="E164" s="299"/>
      <c r="F164" s="28" t="s">
        <v>3</v>
      </c>
      <c r="G164" s="6">
        <v>172</v>
      </c>
      <c r="H164" s="6">
        <v>163</v>
      </c>
      <c r="I164" s="6">
        <v>195</v>
      </c>
      <c r="J164" s="6">
        <v>207</v>
      </c>
      <c r="K164" s="6">
        <v>160</v>
      </c>
      <c r="L164" s="6">
        <v>170</v>
      </c>
      <c r="M164" s="6">
        <v>135</v>
      </c>
      <c r="N164" s="6">
        <v>124</v>
      </c>
      <c r="O164" s="6">
        <v>119</v>
      </c>
      <c r="P164" s="6">
        <v>64</v>
      </c>
      <c r="Q164" s="6">
        <v>105</v>
      </c>
      <c r="R164" s="6">
        <v>51</v>
      </c>
      <c r="S164" s="6">
        <v>74</v>
      </c>
      <c r="T164" s="6">
        <v>88</v>
      </c>
      <c r="U164" s="6">
        <v>78</v>
      </c>
      <c r="V164" s="6">
        <v>103</v>
      </c>
      <c r="W164" s="6">
        <v>87</v>
      </c>
      <c r="X164" s="6">
        <v>122</v>
      </c>
      <c r="Y164" s="6">
        <v>86</v>
      </c>
      <c r="Z164" s="6">
        <f t="shared" si="2"/>
        <v>2303</v>
      </c>
      <c r="AA164" s="256"/>
      <c r="AB164" s="147"/>
    </row>
    <row r="165" spans="1:28" s="139" customFormat="1" x14ac:dyDescent="0.25">
      <c r="A165" s="261" t="s">
        <v>476</v>
      </c>
      <c r="B165" s="259" t="s">
        <v>8</v>
      </c>
      <c r="C165" s="259"/>
      <c r="D165" s="275" t="s">
        <v>2036</v>
      </c>
      <c r="E165" s="321" t="s">
        <v>976</v>
      </c>
      <c r="F165" s="27" t="s">
        <v>6</v>
      </c>
      <c r="G165" s="7">
        <v>124</v>
      </c>
      <c r="H165" s="7">
        <v>112</v>
      </c>
      <c r="I165" s="7">
        <v>128</v>
      </c>
      <c r="J165" s="7">
        <v>127</v>
      </c>
      <c r="K165" s="7">
        <v>127</v>
      </c>
      <c r="L165" s="7">
        <v>121</v>
      </c>
      <c r="M165" s="7">
        <v>90</v>
      </c>
      <c r="N165" s="7">
        <v>121</v>
      </c>
      <c r="O165" s="7">
        <v>99</v>
      </c>
      <c r="P165" s="7">
        <v>54</v>
      </c>
      <c r="Q165" s="7">
        <v>89</v>
      </c>
      <c r="R165" s="7">
        <v>42</v>
      </c>
      <c r="S165" s="7">
        <v>81</v>
      </c>
      <c r="T165" s="7">
        <v>50</v>
      </c>
      <c r="U165" s="7">
        <v>49</v>
      </c>
      <c r="V165" s="7">
        <v>35</v>
      </c>
      <c r="W165" s="7">
        <v>62</v>
      </c>
      <c r="X165" s="7">
        <v>41</v>
      </c>
      <c r="Y165" s="7">
        <v>61</v>
      </c>
      <c r="Z165" s="7">
        <f t="shared" si="2"/>
        <v>1613</v>
      </c>
      <c r="AA165" s="255"/>
      <c r="AB165" s="147"/>
    </row>
    <row r="166" spans="1:28" s="139" customFormat="1" ht="26.25" thickBot="1" x14ac:dyDescent="0.3">
      <c r="A166" s="262"/>
      <c r="B166" s="260"/>
      <c r="C166" s="260"/>
      <c r="D166" s="276"/>
      <c r="E166" s="299"/>
      <c r="F166" s="28" t="s">
        <v>3</v>
      </c>
      <c r="G166" s="6">
        <v>124</v>
      </c>
      <c r="H166" s="6">
        <v>112</v>
      </c>
      <c r="I166" s="6">
        <v>128</v>
      </c>
      <c r="J166" s="6">
        <v>127</v>
      </c>
      <c r="K166" s="6">
        <v>127</v>
      </c>
      <c r="L166" s="6">
        <v>121</v>
      </c>
      <c r="M166" s="6">
        <v>90</v>
      </c>
      <c r="N166" s="6">
        <v>121</v>
      </c>
      <c r="O166" s="6">
        <v>99</v>
      </c>
      <c r="P166" s="6">
        <v>54</v>
      </c>
      <c r="Q166" s="6">
        <v>89</v>
      </c>
      <c r="R166" s="6">
        <v>42</v>
      </c>
      <c r="S166" s="6">
        <v>81</v>
      </c>
      <c r="T166" s="6">
        <v>50</v>
      </c>
      <c r="U166" s="6">
        <v>49</v>
      </c>
      <c r="V166" s="6">
        <v>35</v>
      </c>
      <c r="W166" s="6">
        <v>62</v>
      </c>
      <c r="X166" s="6">
        <v>41</v>
      </c>
      <c r="Y166" s="6">
        <v>13</v>
      </c>
      <c r="Z166" s="6">
        <f t="shared" si="2"/>
        <v>1565</v>
      </c>
      <c r="AA166" s="256"/>
      <c r="AB166" s="147"/>
    </row>
    <row r="167" spans="1:28" s="139" customFormat="1" x14ac:dyDescent="0.25">
      <c r="A167" s="261" t="s">
        <v>478</v>
      </c>
      <c r="B167" s="259" t="s">
        <v>8</v>
      </c>
      <c r="C167" s="259"/>
      <c r="D167" s="275" t="s">
        <v>2037</v>
      </c>
      <c r="E167" s="321" t="s">
        <v>977</v>
      </c>
      <c r="F167" s="27" t="s">
        <v>6</v>
      </c>
      <c r="G167" s="7">
        <v>45</v>
      </c>
      <c r="H167" s="7">
        <v>70</v>
      </c>
      <c r="I167" s="7">
        <v>66</v>
      </c>
      <c r="J167" s="7">
        <v>75</v>
      </c>
      <c r="K167" s="7">
        <v>53</v>
      </c>
      <c r="L167" s="7">
        <v>55</v>
      </c>
      <c r="M167" s="7">
        <v>57</v>
      </c>
      <c r="N167" s="7">
        <v>43</v>
      </c>
      <c r="O167" s="7">
        <v>45</v>
      </c>
      <c r="P167" s="7">
        <v>7</v>
      </c>
      <c r="Q167" s="7">
        <v>33</v>
      </c>
      <c r="R167" s="7">
        <v>19</v>
      </c>
      <c r="S167" s="7">
        <v>100</v>
      </c>
      <c r="T167" s="7">
        <v>27</v>
      </c>
      <c r="U167" s="7">
        <v>20</v>
      </c>
      <c r="V167" s="7">
        <v>23</v>
      </c>
      <c r="W167" s="7">
        <v>19</v>
      </c>
      <c r="X167" s="7">
        <v>49</v>
      </c>
      <c r="Y167" s="7">
        <v>44</v>
      </c>
      <c r="Z167" s="7">
        <f t="shared" si="2"/>
        <v>850</v>
      </c>
      <c r="AA167" s="255"/>
      <c r="AB167" s="147"/>
    </row>
    <row r="168" spans="1:28" s="139" customFormat="1" ht="26.25" thickBot="1" x14ac:dyDescent="0.3">
      <c r="A168" s="262"/>
      <c r="B168" s="260"/>
      <c r="C168" s="260"/>
      <c r="D168" s="276"/>
      <c r="E168" s="299"/>
      <c r="F168" s="28" t="s">
        <v>3</v>
      </c>
      <c r="G168" s="6">
        <v>45</v>
      </c>
      <c r="H168" s="6">
        <v>70</v>
      </c>
      <c r="I168" s="6">
        <v>66</v>
      </c>
      <c r="J168" s="6">
        <v>75</v>
      </c>
      <c r="K168" s="6">
        <v>53</v>
      </c>
      <c r="L168" s="6">
        <v>55</v>
      </c>
      <c r="M168" s="6">
        <v>57</v>
      </c>
      <c r="N168" s="6">
        <v>43</v>
      </c>
      <c r="O168" s="6">
        <v>45</v>
      </c>
      <c r="P168" s="6">
        <v>7</v>
      </c>
      <c r="Q168" s="6">
        <v>33</v>
      </c>
      <c r="R168" s="6">
        <v>19</v>
      </c>
      <c r="S168" s="6">
        <v>100</v>
      </c>
      <c r="T168" s="6">
        <v>27</v>
      </c>
      <c r="U168" s="6">
        <v>20</v>
      </c>
      <c r="V168" s="6">
        <v>23</v>
      </c>
      <c r="W168" s="6">
        <v>19</v>
      </c>
      <c r="X168" s="6">
        <v>49</v>
      </c>
      <c r="Y168" s="6">
        <v>44</v>
      </c>
      <c r="Z168" s="6">
        <f t="shared" si="2"/>
        <v>850</v>
      </c>
      <c r="AA168" s="256"/>
      <c r="AB168" s="147"/>
    </row>
    <row r="169" spans="1:28" s="139" customFormat="1" x14ac:dyDescent="0.25">
      <c r="A169" s="261" t="s">
        <v>481</v>
      </c>
      <c r="B169" s="259" t="s">
        <v>8</v>
      </c>
      <c r="C169" s="259"/>
      <c r="D169" s="275" t="s">
        <v>2038</v>
      </c>
      <c r="E169" s="321" t="s">
        <v>978</v>
      </c>
      <c r="F169" s="27" t="s">
        <v>6</v>
      </c>
      <c r="G169" s="7">
        <v>109</v>
      </c>
      <c r="H169" s="7">
        <v>100</v>
      </c>
      <c r="I169" s="7">
        <v>101</v>
      </c>
      <c r="J169" s="7">
        <v>115</v>
      </c>
      <c r="K169" s="7">
        <v>67</v>
      </c>
      <c r="L169" s="7">
        <v>94</v>
      </c>
      <c r="M169" s="7">
        <v>57</v>
      </c>
      <c r="N169" s="7">
        <v>74</v>
      </c>
      <c r="O169" s="7">
        <v>76</v>
      </c>
      <c r="P169" s="7">
        <v>73</v>
      </c>
      <c r="Q169" s="7">
        <v>72</v>
      </c>
      <c r="R169" s="7">
        <v>66</v>
      </c>
      <c r="S169" s="7">
        <v>73</v>
      </c>
      <c r="T169" s="7">
        <v>74</v>
      </c>
      <c r="U169" s="7">
        <v>74</v>
      </c>
      <c r="V169" s="7">
        <v>71</v>
      </c>
      <c r="W169" s="7">
        <v>102</v>
      </c>
      <c r="X169" s="7">
        <v>92</v>
      </c>
      <c r="Y169" s="7">
        <v>101</v>
      </c>
      <c r="Z169" s="7">
        <f t="shared" si="2"/>
        <v>1591</v>
      </c>
      <c r="AA169" s="255"/>
      <c r="AB169" s="147"/>
    </row>
    <row r="170" spans="1:28" s="139" customFormat="1" ht="26.25" thickBot="1" x14ac:dyDescent="0.3">
      <c r="A170" s="262"/>
      <c r="B170" s="260"/>
      <c r="C170" s="260"/>
      <c r="D170" s="276"/>
      <c r="E170" s="299"/>
      <c r="F170" s="28" t="s">
        <v>3</v>
      </c>
      <c r="G170" s="6">
        <v>109</v>
      </c>
      <c r="H170" s="6">
        <v>100</v>
      </c>
      <c r="I170" s="6">
        <v>101</v>
      </c>
      <c r="J170" s="6">
        <v>115</v>
      </c>
      <c r="K170" s="6">
        <v>67</v>
      </c>
      <c r="L170" s="6">
        <v>94</v>
      </c>
      <c r="M170" s="6">
        <v>57</v>
      </c>
      <c r="N170" s="6">
        <v>74</v>
      </c>
      <c r="O170" s="6">
        <v>76</v>
      </c>
      <c r="P170" s="6">
        <v>73</v>
      </c>
      <c r="Q170" s="6">
        <v>72</v>
      </c>
      <c r="R170" s="6">
        <v>66</v>
      </c>
      <c r="S170" s="6">
        <v>73</v>
      </c>
      <c r="T170" s="6">
        <v>74</v>
      </c>
      <c r="U170" s="6">
        <v>74</v>
      </c>
      <c r="V170" s="6">
        <v>71</v>
      </c>
      <c r="W170" s="6">
        <v>102</v>
      </c>
      <c r="X170" s="6">
        <v>92</v>
      </c>
      <c r="Y170" s="6">
        <v>101</v>
      </c>
      <c r="Z170" s="6">
        <f t="shared" si="2"/>
        <v>1591</v>
      </c>
      <c r="AA170" s="256"/>
      <c r="AB170" s="147"/>
    </row>
    <row r="171" spans="1:28" s="139" customFormat="1" x14ac:dyDescent="0.25">
      <c r="A171" s="261" t="s">
        <v>484</v>
      </c>
      <c r="B171" s="259" t="s">
        <v>8</v>
      </c>
      <c r="C171" s="259"/>
      <c r="D171" s="275" t="s">
        <v>2039</v>
      </c>
      <c r="E171" s="321" t="s">
        <v>979</v>
      </c>
      <c r="F171" s="27" t="s">
        <v>6</v>
      </c>
      <c r="G171" s="7">
        <v>191</v>
      </c>
      <c r="H171" s="7">
        <v>223</v>
      </c>
      <c r="I171" s="7">
        <v>196</v>
      </c>
      <c r="J171" s="7">
        <v>195</v>
      </c>
      <c r="K171" s="7">
        <v>187</v>
      </c>
      <c r="L171" s="7">
        <v>206</v>
      </c>
      <c r="M171" s="7">
        <v>173</v>
      </c>
      <c r="N171" s="7">
        <v>175</v>
      </c>
      <c r="O171" s="7">
        <v>121</v>
      </c>
      <c r="P171" s="7">
        <v>64</v>
      </c>
      <c r="Q171" s="7">
        <v>132</v>
      </c>
      <c r="R171" s="7">
        <v>53</v>
      </c>
      <c r="S171" s="7">
        <v>117</v>
      </c>
      <c r="T171" s="7">
        <v>83</v>
      </c>
      <c r="U171" s="7">
        <v>96</v>
      </c>
      <c r="V171" s="7">
        <v>74</v>
      </c>
      <c r="W171" s="7">
        <v>82</v>
      </c>
      <c r="X171" s="7">
        <v>85</v>
      </c>
      <c r="Y171" s="7">
        <v>93</v>
      </c>
      <c r="Z171" s="7">
        <f t="shared" si="2"/>
        <v>2546</v>
      </c>
      <c r="AA171" s="255"/>
      <c r="AB171" s="147"/>
    </row>
    <row r="172" spans="1:28" s="139" customFormat="1" ht="26.25" thickBot="1" x14ac:dyDescent="0.3">
      <c r="A172" s="262"/>
      <c r="B172" s="260"/>
      <c r="C172" s="260"/>
      <c r="D172" s="276"/>
      <c r="E172" s="299"/>
      <c r="F172" s="28" t="s">
        <v>3</v>
      </c>
      <c r="G172" s="6">
        <v>191</v>
      </c>
      <c r="H172" s="6">
        <v>223</v>
      </c>
      <c r="I172" s="6">
        <v>196</v>
      </c>
      <c r="J172" s="6">
        <v>195</v>
      </c>
      <c r="K172" s="6">
        <v>187</v>
      </c>
      <c r="L172" s="6">
        <v>206</v>
      </c>
      <c r="M172" s="6">
        <v>173</v>
      </c>
      <c r="N172" s="6">
        <v>175</v>
      </c>
      <c r="O172" s="6">
        <v>121</v>
      </c>
      <c r="P172" s="6">
        <v>64</v>
      </c>
      <c r="Q172" s="6">
        <v>132</v>
      </c>
      <c r="R172" s="6">
        <v>53</v>
      </c>
      <c r="S172" s="6">
        <v>117</v>
      </c>
      <c r="T172" s="6">
        <v>83</v>
      </c>
      <c r="U172" s="6">
        <v>96</v>
      </c>
      <c r="V172" s="6">
        <v>74</v>
      </c>
      <c r="W172" s="6">
        <v>82</v>
      </c>
      <c r="X172" s="6">
        <v>85</v>
      </c>
      <c r="Y172" s="6">
        <v>93</v>
      </c>
      <c r="Z172" s="6">
        <f t="shared" si="2"/>
        <v>2546</v>
      </c>
      <c r="AA172" s="256"/>
      <c r="AB172" s="147"/>
    </row>
    <row r="173" spans="1:28" s="139" customFormat="1" x14ac:dyDescent="0.25">
      <c r="A173" s="261" t="s">
        <v>487</v>
      </c>
      <c r="B173" s="259" t="s">
        <v>8</v>
      </c>
      <c r="C173" s="259"/>
      <c r="D173" s="275" t="s">
        <v>2040</v>
      </c>
      <c r="E173" s="321" t="s">
        <v>980</v>
      </c>
      <c r="F173" s="27" t="s">
        <v>6</v>
      </c>
      <c r="G173" s="7">
        <v>181</v>
      </c>
      <c r="H173" s="7">
        <v>186</v>
      </c>
      <c r="I173" s="7">
        <v>182</v>
      </c>
      <c r="J173" s="7">
        <v>196</v>
      </c>
      <c r="K173" s="7">
        <v>169</v>
      </c>
      <c r="L173" s="7">
        <v>189</v>
      </c>
      <c r="M173" s="7">
        <v>174</v>
      </c>
      <c r="N173" s="7">
        <v>206</v>
      </c>
      <c r="O173" s="7">
        <v>169</v>
      </c>
      <c r="P173" s="7">
        <v>79</v>
      </c>
      <c r="Q173" s="7">
        <v>155</v>
      </c>
      <c r="R173" s="7">
        <v>98</v>
      </c>
      <c r="S173" s="7">
        <v>131</v>
      </c>
      <c r="T173" s="7">
        <v>167</v>
      </c>
      <c r="U173" s="7">
        <v>144</v>
      </c>
      <c r="V173" s="7">
        <v>167</v>
      </c>
      <c r="W173" s="7">
        <v>114</v>
      </c>
      <c r="X173" s="7">
        <v>152</v>
      </c>
      <c r="Y173" s="7">
        <v>149</v>
      </c>
      <c r="Z173" s="7">
        <f t="shared" si="2"/>
        <v>3008</v>
      </c>
      <c r="AA173" s="255"/>
      <c r="AB173" s="147"/>
    </row>
    <row r="174" spans="1:28" s="139" customFormat="1" ht="26.25" thickBot="1" x14ac:dyDescent="0.3">
      <c r="A174" s="262"/>
      <c r="B174" s="260"/>
      <c r="C174" s="260"/>
      <c r="D174" s="276"/>
      <c r="E174" s="299"/>
      <c r="F174" s="28" t="s">
        <v>3</v>
      </c>
      <c r="G174" s="6">
        <v>181</v>
      </c>
      <c r="H174" s="6">
        <v>186</v>
      </c>
      <c r="I174" s="6">
        <v>182</v>
      </c>
      <c r="J174" s="6">
        <v>196</v>
      </c>
      <c r="K174" s="6">
        <v>169</v>
      </c>
      <c r="L174" s="6">
        <v>189</v>
      </c>
      <c r="M174" s="6">
        <v>174</v>
      </c>
      <c r="N174" s="6">
        <v>206</v>
      </c>
      <c r="O174" s="6">
        <v>169</v>
      </c>
      <c r="P174" s="6">
        <v>79</v>
      </c>
      <c r="Q174" s="6">
        <v>155</v>
      </c>
      <c r="R174" s="6">
        <v>98</v>
      </c>
      <c r="S174" s="6">
        <v>131</v>
      </c>
      <c r="T174" s="6">
        <v>167</v>
      </c>
      <c r="U174" s="6">
        <v>144</v>
      </c>
      <c r="V174" s="6">
        <v>167</v>
      </c>
      <c r="W174" s="6">
        <v>114</v>
      </c>
      <c r="X174" s="6">
        <v>152</v>
      </c>
      <c r="Y174" s="6">
        <v>149</v>
      </c>
      <c r="Z174" s="6">
        <f t="shared" si="2"/>
        <v>3008</v>
      </c>
      <c r="AA174" s="256"/>
      <c r="AB174" s="147"/>
    </row>
    <row r="175" spans="1:28" s="139" customFormat="1" x14ac:dyDescent="0.25">
      <c r="A175" s="261" t="s">
        <v>489</v>
      </c>
      <c r="B175" s="259" t="s">
        <v>8</v>
      </c>
      <c r="C175" s="259"/>
      <c r="D175" s="275" t="s">
        <v>2041</v>
      </c>
      <c r="E175" s="321" t="s">
        <v>981</v>
      </c>
      <c r="F175" s="27" t="s">
        <v>6</v>
      </c>
      <c r="G175" s="7">
        <v>146</v>
      </c>
      <c r="H175" s="7">
        <v>229</v>
      </c>
      <c r="I175" s="7">
        <v>164</v>
      </c>
      <c r="J175" s="7">
        <v>219</v>
      </c>
      <c r="K175" s="7">
        <v>158</v>
      </c>
      <c r="L175" s="7">
        <v>171</v>
      </c>
      <c r="M175" s="7">
        <v>158</v>
      </c>
      <c r="N175" s="7">
        <v>137</v>
      </c>
      <c r="O175" s="7">
        <v>125</v>
      </c>
      <c r="P175" s="7">
        <v>90</v>
      </c>
      <c r="Q175" s="7">
        <v>129</v>
      </c>
      <c r="R175" s="7">
        <v>60</v>
      </c>
      <c r="S175" s="7">
        <v>207</v>
      </c>
      <c r="T175" s="7">
        <v>179</v>
      </c>
      <c r="U175" s="7">
        <v>137</v>
      </c>
      <c r="V175" s="7">
        <v>120</v>
      </c>
      <c r="W175" s="7">
        <v>171</v>
      </c>
      <c r="X175" s="7">
        <v>99</v>
      </c>
      <c r="Y175" s="7">
        <v>136</v>
      </c>
      <c r="Z175" s="7">
        <f t="shared" si="2"/>
        <v>2835</v>
      </c>
      <c r="AA175" s="255"/>
      <c r="AB175" s="147"/>
    </row>
    <row r="176" spans="1:28" s="139" customFormat="1" ht="25.5" x14ac:dyDescent="0.25">
      <c r="A176" s="262"/>
      <c r="B176" s="260"/>
      <c r="C176" s="260"/>
      <c r="D176" s="276"/>
      <c r="E176" s="299"/>
      <c r="F176" s="28" t="s">
        <v>3</v>
      </c>
      <c r="G176" s="6">
        <v>146</v>
      </c>
      <c r="H176" s="6">
        <v>229</v>
      </c>
      <c r="I176" s="6">
        <v>164</v>
      </c>
      <c r="J176" s="6">
        <v>219</v>
      </c>
      <c r="K176" s="6">
        <v>158</v>
      </c>
      <c r="L176" s="6">
        <v>171</v>
      </c>
      <c r="M176" s="6">
        <v>158</v>
      </c>
      <c r="N176" s="6">
        <v>137</v>
      </c>
      <c r="O176" s="6">
        <v>125</v>
      </c>
      <c r="P176" s="6">
        <v>90</v>
      </c>
      <c r="Q176" s="6">
        <v>129</v>
      </c>
      <c r="R176" s="6">
        <v>60</v>
      </c>
      <c r="S176" s="6">
        <v>207</v>
      </c>
      <c r="T176" s="6">
        <v>179</v>
      </c>
      <c r="U176" s="6">
        <v>137</v>
      </c>
      <c r="V176" s="6">
        <v>120</v>
      </c>
      <c r="W176" s="6">
        <v>171</v>
      </c>
      <c r="X176" s="6">
        <v>99</v>
      </c>
      <c r="Y176" s="6">
        <v>136</v>
      </c>
      <c r="Z176" s="6">
        <f t="shared" si="2"/>
        <v>2835</v>
      </c>
      <c r="AA176" s="256"/>
      <c r="AB176" s="147"/>
    </row>
    <row r="177" spans="1:28" s="139" customFormat="1" x14ac:dyDescent="0.25">
      <c r="A177" s="262"/>
      <c r="B177" s="260" t="s">
        <v>10</v>
      </c>
      <c r="C177" s="286" t="s">
        <v>504</v>
      </c>
      <c r="D177" s="276" t="s">
        <v>1097</v>
      </c>
      <c r="E177" s="388" t="s">
        <v>982</v>
      </c>
      <c r="F177" s="133" t="s">
        <v>6</v>
      </c>
      <c r="G177" s="63">
        <v>96</v>
      </c>
      <c r="H177" s="63">
        <v>119</v>
      </c>
      <c r="I177" s="33">
        <v>135</v>
      </c>
      <c r="J177" s="33">
        <v>153</v>
      </c>
      <c r="K177" s="33">
        <v>135</v>
      </c>
      <c r="L177" s="33">
        <v>92</v>
      </c>
      <c r="M177" s="33">
        <v>127</v>
      </c>
      <c r="N177" s="33">
        <v>117</v>
      </c>
      <c r="O177" s="33">
        <v>107</v>
      </c>
      <c r="P177" s="33">
        <v>47</v>
      </c>
      <c r="Q177" s="33">
        <v>103</v>
      </c>
      <c r="R177" s="33">
        <v>44</v>
      </c>
      <c r="S177" s="33">
        <v>0</v>
      </c>
      <c r="T177" s="33">
        <v>0</v>
      </c>
      <c r="U177" s="3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f t="shared" si="2"/>
        <v>1275</v>
      </c>
      <c r="AA177" s="364"/>
      <c r="AB177" s="147"/>
    </row>
    <row r="178" spans="1:28" s="139" customFormat="1" ht="26.25" thickBot="1" x14ac:dyDescent="0.3">
      <c r="A178" s="262"/>
      <c r="B178" s="260"/>
      <c r="C178" s="286"/>
      <c r="D178" s="276"/>
      <c r="E178" s="388"/>
      <c r="F178" s="133" t="s">
        <v>3</v>
      </c>
      <c r="G178" s="63">
        <v>0</v>
      </c>
      <c r="H178" s="6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f t="shared" si="2"/>
        <v>0</v>
      </c>
      <c r="AA178" s="364"/>
      <c r="AB178" s="147"/>
    </row>
    <row r="179" spans="1:28" s="139" customFormat="1" x14ac:dyDescent="0.25">
      <c r="A179" s="261" t="s">
        <v>492</v>
      </c>
      <c r="B179" s="259" t="s">
        <v>8</v>
      </c>
      <c r="C179" s="259"/>
      <c r="D179" s="275" t="s">
        <v>2042</v>
      </c>
      <c r="E179" s="321" t="s">
        <v>983</v>
      </c>
      <c r="F179" s="27" t="s">
        <v>6</v>
      </c>
      <c r="G179" s="7">
        <v>36</v>
      </c>
      <c r="H179" s="7">
        <v>44</v>
      </c>
      <c r="I179" s="7">
        <v>39</v>
      </c>
      <c r="J179" s="7">
        <v>42</v>
      </c>
      <c r="K179" s="7">
        <v>40</v>
      </c>
      <c r="L179" s="7">
        <v>32</v>
      </c>
      <c r="M179" s="7">
        <v>36</v>
      </c>
      <c r="N179" s="7">
        <v>38</v>
      </c>
      <c r="O179" s="7">
        <v>42</v>
      </c>
      <c r="P179" s="7">
        <v>0</v>
      </c>
      <c r="Q179" s="7">
        <v>22</v>
      </c>
      <c r="R179" s="7">
        <v>15</v>
      </c>
      <c r="S179" s="7">
        <v>25</v>
      </c>
      <c r="T179" s="7">
        <v>22</v>
      </c>
      <c r="U179" s="7">
        <v>17</v>
      </c>
      <c r="V179" s="7">
        <v>19</v>
      </c>
      <c r="W179" s="7">
        <v>14</v>
      </c>
      <c r="X179" s="7">
        <v>25</v>
      </c>
      <c r="Y179" s="7">
        <v>24</v>
      </c>
      <c r="Z179" s="7">
        <f t="shared" si="2"/>
        <v>532</v>
      </c>
      <c r="AA179" s="255"/>
      <c r="AB179" s="147"/>
    </row>
    <row r="180" spans="1:28" s="139" customFormat="1" ht="26.25" thickBot="1" x14ac:dyDescent="0.3">
      <c r="A180" s="262"/>
      <c r="B180" s="260"/>
      <c r="C180" s="260"/>
      <c r="D180" s="276"/>
      <c r="E180" s="299"/>
      <c r="F180" s="28" t="s">
        <v>3</v>
      </c>
      <c r="G180" s="6">
        <v>36</v>
      </c>
      <c r="H180" s="6">
        <v>44</v>
      </c>
      <c r="I180" s="6">
        <v>39</v>
      </c>
      <c r="J180" s="6">
        <v>42</v>
      </c>
      <c r="K180" s="6">
        <v>40</v>
      </c>
      <c r="L180" s="6">
        <v>32</v>
      </c>
      <c r="M180" s="6">
        <v>36</v>
      </c>
      <c r="N180" s="6">
        <v>38</v>
      </c>
      <c r="O180" s="6">
        <v>42</v>
      </c>
      <c r="P180" s="6">
        <v>0</v>
      </c>
      <c r="Q180" s="6">
        <v>22</v>
      </c>
      <c r="R180" s="6">
        <v>15</v>
      </c>
      <c r="S180" s="6">
        <v>25</v>
      </c>
      <c r="T180" s="6">
        <v>22</v>
      </c>
      <c r="U180" s="6">
        <v>17</v>
      </c>
      <c r="V180" s="6">
        <v>19</v>
      </c>
      <c r="W180" s="6">
        <v>14</v>
      </c>
      <c r="X180" s="6">
        <v>25</v>
      </c>
      <c r="Y180" s="6">
        <v>24</v>
      </c>
      <c r="Z180" s="6">
        <f t="shared" si="2"/>
        <v>532</v>
      </c>
      <c r="AA180" s="256"/>
      <c r="AB180" s="147"/>
    </row>
    <row r="181" spans="1:28" s="139" customFormat="1" x14ac:dyDescent="0.25">
      <c r="A181" s="261" t="s">
        <v>495</v>
      </c>
      <c r="B181" s="259" t="s">
        <v>8</v>
      </c>
      <c r="C181" s="259"/>
      <c r="D181" s="275" t="s">
        <v>2043</v>
      </c>
      <c r="E181" s="321" t="s">
        <v>984</v>
      </c>
      <c r="F181" s="27" t="s">
        <v>6</v>
      </c>
      <c r="G181" s="7">
        <v>137</v>
      </c>
      <c r="H181" s="7">
        <v>138</v>
      </c>
      <c r="I181" s="7">
        <v>144</v>
      </c>
      <c r="J181" s="7">
        <v>154</v>
      </c>
      <c r="K181" s="7">
        <v>162</v>
      </c>
      <c r="L181" s="7">
        <v>168</v>
      </c>
      <c r="M181" s="7">
        <v>135</v>
      </c>
      <c r="N181" s="7">
        <v>151</v>
      </c>
      <c r="O181" s="7">
        <v>124</v>
      </c>
      <c r="P181" s="7">
        <v>153</v>
      </c>
      <c r="Q181" s="7">
        <v>139</v>
      </c>
      <c r="R181" s="7">
        <v>96</v>
      </c>
      <c r="S181" s="7">
        <v>127</v>
      </c>
      <c r="T181" s="7">
        <v>123</v>
      </c>
      <c r="U181" s="7">
        <v>105</v>
      </c>
      <c r="V181" s="7">
        <v>97</v>
      </c>
      <c r="W181" s="7">
        <v>96</v>
      </c>
      <c r="X181" s="7">
        <v>118</v>
      </c>
      <c r="Y181" s="7">
        <v>111</v>
      </c>
      <c r="Z181" s="7">
        <f t="shared" si="2"/>
        <v>2478</v>
      </c>
      <c r="AA181" s="255"/>
      <c r="AB181" s="147"/>
    </row>
    <row r="182" spans="1:28" s="139" customFormat="1" ht="26.25" thickBot="1" x14ac:dyDescent="0.3">
      <c r="A182" s="262"/>
      <c r="B182" s="260"/>
      <c r="C182" s="260"/>
      <c r="D182" s="276"/>
      <c r="E182" s="299"/>
      <c r="F182" s="28" t="s">
        <v>3</v>
      </c>
      <c r="G182" s="6">
        <v>137</v>
      </c>
      <c r="H182" s="6">
        <v>138</v>
      </c>
      <c r="I182" s="6">
        <v>144</v>
      </c>
      <c r="J182" s="6">
        <v>154</v>
      </c>
      <c r="K182" s="6">
        <v>162</v>
      </c>
      <c r="L182" s="6">
        <v>168</v>
      </c>
      <c r="M182" s="6">
        <v>135</v>
      </c>
      <c r="N182" s="6">
        <v>151</v>
      </c>
      <c r="O182" s="6">
        <v>124</v>
      </c>
      <c r="P182" s="6">
        <v>153</v>
      </c>
      <c r="Q182" s="6">
        <v>139</v>
      </c>
      <c r="R182" s="6">
        <v>96</v>
      </c>
      <c r="S182" s="6">
        <v>127</v>
      </c>
      <c r="T182" s="6">
        <v>123</v>
      </c>
      <c r="U182" s="6">
        <v>105</v>
      </c>
      <c r="V182" s="6">
        <v>97</v>
      </c>
      <c r="W182" s="6">
        <v>96</v>
      </c>
      <c r="X182" s="6">
        <v>118</v>
      </c>
      <c r="Y182" s="6">
        <v>111</v>
      </c>
      <c r="Z182" s="6">
        <f t="shared" si="2"/>
        <v>2478</v>
      </c>
      <c r="AA182" s="256"/>
      <c r="AB182" s="147"/>
    </row>
    <row r="183" spans="1:28" s="139" customFormat="1" x14ac:dyDescent="0.25">
      <c r="A183" s="261" t="s">
        <v>498</v>
      </c>
      <c r="B183" s="259" t="s">
        <v>8</v>
      </c>
      <c r="C183" s="259"/>
      <c r="D183" s="275" t="s">
        <v>2044</v>
      </c>
      <c r="E183" s="321" t="s">
        <v>985</v>
      </c>
      <c r="F183" s="27" t="s">
        <v>6</v>
      </c>
      <c r="G183" s="7">
        <v>136</v>
      </c>
      <c r="H183" s="7">
        <v>113</v>
      </c>
      <c r="I183" s="7">
        <v>139</v>
      </c>
      <c r="J183" s="7">
        <v>135</v>
      </c>
      <c r="K183" s="7">
        <v>165</v>
      </c>
      <c r="L183" s="7">
        <v>139</v>
      </c>
      <c r="M183" s="7">
        <v>139</v>
      </c>
      <c r="N183" s="7">
        <v>103</v>
      </c>
      <c r="O183" s="7">
        <v>116</v>
      </c>
      <c r="P183" s="7">
        <v>39</v>
      </c>
      <c r="Q183" s="7">
        <v>67</v>
      </c>
      <c r="R183" s="7">
        <v>50</v>
      </c>
      <c r="S183" s="7">
        <v>67</v>
      </c>
      <c r="T183" s="7">
        <v>42</v>
      </c>
      <c r="U183" s="7">
        <v>39</v>
      </c>
      <c r="V183" s="7">
        <v>60</v>
      </c>
      <c r="W183" s="7">
        <v>69</v>
      </c>
      <c r="X183" s="7">
        <v>79</v>
      </c>
      <c r="Y183" s="7">
        <v>93</v>
      </c>
      <c r="Z183" s="7">
        <f t="shared" si="2"/>
        <v>1790</v>
      </c>
      <c r="AA183" s="255"/>
      <c r="AB183" s="147"/>
    </row>
    <row r="184" spans="1:28" s="139" customFormat="1" ht="25.5" x14ac:dyDescent="0.25">
      <c r="A184" s="262"/>
      <c r="B184" s="260"/>
      <c r="C184" s="260"/>
      <c r="D184" s="276"/>
      <c r="E184" s="299"/>
      <c r="F184" s="28" t="s">
        <v>3</v>
      </c>
      <c r="G184" s="6">
        <v>136</v>
      </c>
      <c r="H184" s="6">
        <v>113</v>
      </c>
      <c r="I184" s="6">
        <v>139</v>
      </c>
      <c r="J184" s="6">
        <v>135</v>
      </c>
      <c r="K184" s="6">
        <v>165</v>
      </c>
      <c r="L184" s="6">
        <v>139</v>
      </c>
      <c r="M184" s="6">
        <v>139</v>
      </c>
      <c r="N184" s="6">
        <v>103</v>
      </c>
      <c r="O184" s="6">
        <v>116</v>
      </c>
      <c r="P184" s="6">
        <v>39</v>
      </c>
      <c r="Q184" s="6">
        <v>67</v>
      </c>
      <c r="R184" s="6">
        <v>50</v>
      </c>
      <c r="S184" s="6">
        <v>67</v>
      </c>
      <c r="T184" s="6">
        <v>42</v>
      </c>
      <c r="U184" s="6">
        <v>39</v>
      </c>
      <c r="V184" s="6">
        <v>60</v>
      </c>
      <c r="W184" s="6">
        <v>69</v>
      </c>
      <c r="X184" s="6">
        <v>79</v>
      </c>
      <c r="Y184" s="6">
        <v>93</v>
      </c>
      <c r="Z184" s="6">
        <f t="shared" si="2"/>
        <v>1790</v>
      </c>
      <c r="AA184" s="256"/>
      <c r="AB184" s="147"/>
    </row>
    <row r="185" spans="1:28" s="139" customFormat="1" x14ac:dyDescent="0.25">
      <c r="A185" s="262"/>
      <c r="B185" s="260" t="s">
        <v>10</v>
      </c>
      <c r="C185" s="286" t="s">
        <v>506</v>
      </c>
      <c r="D185" s="276" t="s">
        <v>986</v>
      </c>
      <c r="E185" s="388" t="s">
        <v>987</v>
      </c>
      <c r="F185" s="133" t="s">
        <v>6</v>
      </c>
      <c r="G185" s="63">
        <v>370</v>
      </c>
      <c r="H185" s="63">
        <v>371</v>
      </c>
      <c r="I185" s="33">
        <v>244</v>
      </c>
      <c r="J185" s="33">
        <v>232</v>
      </c>
      <c r="K185" s="33">
        <v>196</v>
      </c>
      <c r="L185" s="33">
        <v>198</v>
      </c>
      <c r="M185" s="33">
        <v>6</v>
      </c>
      <c r="N185" s="33">
        <v>4</v>
      </c>
      <c r="O185" s="33">
        <v>2</v>
      </c>
      <c r="P185" s="33">
        <v>185</v>
      </c>
      <c r="Q185" s="33">
        <v>148</v>
      </c>
      <c r="R185" s="33">
        <v>117</v>
      </c>
      <c r="S185" s="33">
        <v>111</v>
      </c>
      <c r="T185" s="33">
        <v>130</v>
      </c>
      <c r="U185" s="33">
        <v>70</v>
      </c>
      <c r="V185" s="63">
        <v>124</v>
      </c>
      <c r="W185" s="63">
        <v>1</v>
      </c>
      <c r="X185" s="63">
        <v>0</v>
      </c>
      <c r="Y185" s="63">
        <v>0</v>
      </c>
      <c r="Z185" s="63">
        <f t="shared" si="2"/>
        <v>2509</v>
      </c>
      <c r="AA185" s="364"/>
      <c r="AB185" s="147"/>
    </row>
    <row r="186" spans="1:28" s="139" customFormat="1" ht="26.25" thickBot="1" x14ac:dyDescent="0.3">
      <c r="A186" s="262"/>
      <c r="B186" s="260"/>
      <c r="C186" s="286"/>
      <c r="D186" s="276"/>
      <c r="E186" s="388"/>
      <c r="F186" s="133" t="s">
        <v>3</v>
      </c>
      <c r="G186" s="63">
        <v>0</v>
      </c>
      <c r="H186" s="6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f t="shared" si="2"/>
        <v>0</v>
      </c>
      <c r="AA186" s="364"/>
      <c r="AB186" s="147"/>
    </row>
    <row r="187" spans="1:28" s="139" customFormat="1" x14ac:dyDescent="0.25">
      <c r="A187" s="261" t="s">
        <v>501</v>
      </c>
      <c r="B187" s="259" t="s">
        <v>8</v>
      </c>
      <c r="C187" s="259"/>
      <c r="D187" s="275" t="s">
        <v>988</v>
      </c>
      <c r="E187" s="321" t="s">
        <v>989</v>
      </c>
      <c r="F187" s="27" t="s">
        <v>6</v>
      </c>
      <c r="G187" s="7">
        <v>42</v>
      </c>
      <c r="H187" s="7">
        <v>45</v>
      </c>
      <c r="I187" s="7">
        <v>49</v>
      </c>
      <c r="J187" s="7">
        <v>62</v>
      </c>
      <c r="K187" s="7">
        <v>58</v>
      </c>
      <c r="L187" s="7">
        <v>56</v>
      </c>
      <c r="M187" s="7">
        <v>39</v>
      </c>
      <c r="N187" s="7">
        <v>51</v>
      </c>
      <c r="O187" s="7">
        <v>47</v>
      </c>
      <c r="P187" s="7">
        <v>32</v>
      </c>
      <c r="Q187" s="7">
        <v>51</v>
      </c>
      <c r="R187" s="7">
        <v>61</v>
      </c>
      <c r="S187" s="7">
        <v>45</v>
      </c>
      <c r="T187" s="7">
        <v>40</v>
      </c>
      <c r="U187" s="7">
        <v>48</v>
      </c>
      <c r="V187" s="7">
        <v>39</v>
      </c>
      <c r="W187" s="7">
        <v>50</v>
      </c>
      <c r="X187" s="7">
        <v>32</v>
      </c>
      <c r="Y187" s="7">
        <v>42</v>
      </c>
      <c r="Z187" s="7">
        <f t="shared" si="2"/>
        <v>889</v>
      </c>
      <c r="AA187" s="255"/>
      <c r="AB187" s="147"/>
    </row>
    <row r="188" spans="1:28" s="139" customFormat="1" ht="26.25" thickBot="1" x14ac:dyDescent="0.3">
      <c r="A188" s="262"/>
      <c r="B188" s="260"/>
      <c r="C188" s="260"/>
      <c r="D188" s="276"/>
      <c r="E188" s="299"/>
      <c r="F188" s="28" t="s">
        <v>3</v>
      </c>
      <c r="G188" s="6">
        <v>42</v>
      </c>
      <c r="H188" s="6">
        <v>45</v>
      </c>
      <c r="I188" s="6">
        <v>49</v>
      </c>
      <c r="J188" s="6">
        <v>62</v>
      </c>
      <c r="K188" s="6">
        <v>58</v>
      </c>
      <c r="L188" s="6">
        <v>56</v>
      </c>
      <c r="M188" s="6">
        <v>39</v>
      </c>
      <c r="N188" s="6">
        <v>51</v>
      </c>
      <c r="O188" s="6">
        <v>47</v>
      </c>
      <c r="P188" s="6">
        <v>32</v>
      </c>
      <c r="Q188" s="6">
        <v>51</v>
      </c>
      <c r="R188" s="6">
        <v>61</v>
      </c>
      <c r="S188" s="6">
        <v>45</v>
      </c>
      <c r="T188" s="6">
        <v>40</v>
      </c>
      <c r="U188" s="6">
        <v>48</v>
      </c>
      <c r="V188" s="6">
        <v>39</v>
      </c>
      <c r="W188" s="6">
        <v>50</v>
      </c>
      <c r="X188" s="6">
        <v>32</v>
      </c>
      <c r="Y188" s="6">
        <v>42</v>
      </c>
      <c r="Z188" s="6">
        <f t="shared" si="2"/>
        <v>889</v>
      </c>
      <c r="AA188" s="256"/>
      <c r="AB188" s="147"/>
    </row>
    <row r="189" spans="1:28" s="139" customFormat="1" x14ac:dyDescent="0.25">
      <c r="A189" s="261" t="s">
        <v>990</v>
      </c>
      <c r="B189" s="259" t="s">
        <v>8</v>
      </c>
      <c r="C189" s="259"/>
      <c r="D189" s="275" t="s">
        <v>991</v>
      </c>
      <c r="E189" s="321" t="s">
        <v>992</v>
      </c>
      <c r="F189" s="27" t="s">
        <v>6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f t="shared" si="2"/>
        <v>0</v>
      </c>
      <c r="AA189" s="255"/>
      <c r="AB189" s="147"/>
    </row>
    <row r="190" spans="1:28" s="139" customFormat="1" ht="26.25" thickBot="1" x14ac:dyDescent="0.3">
      <c r="A190" s="262"/>
      <c r="B190" s="260"/>
      <c r="C190" s="260"/>
      <c r="D190" s="276"/>
      <c r="E190" s="299"/>
      <c r="F190" s="28" t="s">
        <v>3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f t="shared" si="2"/>
        <v>0</v>
      </c>
      <c r="AA190" s="256"/>
      <c r="AB190" s="147"/>
    </row>
    <row r="191" spans="1:28" s="139" customFormat="1" x14ac:dyDescent="0.25">
      <c r="A191" s="261" t="s">
        <v>993</v>
      </c>
      <c r="B191" s="259" t="s">
        <v>8</v>
      </c>
      <c r="C191" s="259"/>
      <c r="D191" s="275" t="s">
        <v>2112</v>
      </c>
      <c r="E191" s="321" t="s">
        <v>994</v>
      </c>
      <c r="F191" s="27" t="s">
        <v>6</v>
      </c>
      <c r="G191" s="7">
        <v>12</v>
      </c>
      <c r="H191" s="7">
        <v>26</v>
      </c>
      <c r="I191" s="7">
        <v>17</v>
      </c>
      <c r="J191" s="7">
        <v>13</v>
      </c>
      <c r="K191" s="7">
        <v>19</v>
      </c>
      <c r="L191" s="7">
        <v>15</v>
      </c>
      <c r="M191" s="7">
        <v>0</v>
      </c>
      <c r="N191" s="7">
        <v>11</v>
      </c>
      <c r="O191" s="7">
        <v>15</v>
      </c>
      <c r="P191" s="7">
        <v>9</v>
      </c>
      <c r="Q191" s="7">
        <v>23</v>
      </c>
      <c r="R191" s="7">
        <v>10</v>
      </c>
      <c r="S191" s="7">
        <v>10</v>
      </c>
      <c r="T191" s="7">
        <v>10</v>
      </c>
      <c r="U191" s="7">
        <v>20</v>
      </c>
      <c r="V191" s="7">
        <v>12</v>
      </c>
      <c r="W191" s="7">
        <v>13</v>
      </c>
      <c r="X191" s="7">
        <v>24</v>
      </c>
      <c r="Y191" s="7">
        <v>23</v>
      </c>
      <c r="Z191" s="7">
        <f t="shared" si="2"/>
        <v>282</v>
      </c>
      <c r="AA191" s="255"/>
      <c r="AB191" s="147"/>
    </row>
    <row r="192" spans="1:28" s="139" customFormat="1" ht="26.25" thickBot="1" x14ac:dyDescent="0.3">
      <c r="A192" s="262"/>
      <c r="B192" s="260"/>
      <c r="C192" s="260"/>
      <c r="D192" s="276"/>
      <c r="E192" s="299"/>
      <c r="F192" s="28" t="s">
        <v>3</v>
      </c>
      <c r="G192" s="6">
        <v>12</v>
      </c>
      <c r="H192" s="6">
        <v>26</v>
      </c>
      <c r="I192" s="6">
        <v>17</v>
      </c>
      <c r="J192" s="6">
        <v>13</v>
      </c>
      <c r="K192" s="6">
        <v>19</v>
      </c>
      <c r="L192" s="6">
        <v>15</v>
      </c>
      <c r="M192" s="6">
        <v>0</v>
      </c>
      <c r="N192" s="6">
        <v>11</v>
      </c>
      <c r="O192" s="6">
        <v>15</v>
      </c>
      <c r="P192" s="6">
        <v>9</v>
      </c>
      <c r="Q192" s="6">
        <v>23</v>
      </c>
      <c r="R192" s="6">
        <v>10</v>
      </c>
      <c r="S192" s="6">
        <v>10</v>
      </c>
      <c r="T192" s="6">
        <v>10</v>
      </c>
      <c r="U192" s="6">
        <v>20</v>
      </c>
      <c r="V192" s="6">
        <v>12</v>
      </c>
      <c r="W192" s="6">
        <v>13</v>
      </c>
      <c r="X192" s="6">
        <v>24</v>
      </c>
      <c r="Y192" s="6">
        <v>23</v>
      </c>
      <c r="Z192" s="6">
        <f t="shared" si="2"/>
        <v>282</v>
      </c>
      <c r="AA192" s="256"/>
      <c r="AB192" s="147"/>
    </row>
    <row r="193" spans="1:28" s="139" customFormat="1" x14ac:dyDescent="0.25">
      <c r="A193" s="261" t="s">
        <v>995</v>
      </c>
      <c r="B193" s="259" t="s">
        <v>8</v>
      </c>
      <c r="C193" s="259"/>
      <c r="D193" s="275" t="s">
        <v>2045</v>
      </c>
      <c r="E193" s="321" t="s">
        <v>996</v>
      </c>
      <c r="F193" s="27" t="s">
        <v>6</v>
      </c>
      <c r="G193" s="7">
        <f>58+40</f>
        <v>98</v>
      </c>
      <c r="H193" s="7">
        <f>92+46+1</f>
        <v>139</v>
      </c>
      <c r="I193" s="7">
        <f>105+21+1</f>
        <v>127</v>
      </c>
      <c r="J193" s="7">
        <f>75+1+45</f>
        <v>121</v>
      </c>
      <c r="K193" s="7">
        <f>95+51+1</f>
        <v>147</v>
      </c>
      <c r="L193" s="7">
        <f>67+1+34+2</f>
        <v>104</v>
      </c>
      <c r="M193" s="7">
        <f>66+41</f>
        <v>107</v>
      </c>
      <c r="N193" s="7">
        <f>94+29</f>
        <v>123</v>
      </c>
      <c r="O193" s="7">
        <f>74+28+1</f>
        <v>103</v>
      </c>
      <c r="P193" s="7">
        <f>50</f>
        <v>50</v>
      </c>
      <c r="Q193" s="7">
        <f>87+26+2</f>
        <v>115</v>
      </c>
      <c r="R193" s="7">
        <v>69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f t="shared" si="2"/>
        <v>1303</v>
      </c>
      <c r="AA193" s="255"/>
      <c r="AB193" s="147"/>
    </row>
    <row r="194" spans="1:28" s="139" customFormat="1" ht="26.25" thickBot="1" x14ac:dyDescent="0.3">
      <c r="A194" s="262"/>
      <c r="B194" s="260"/>
      <c r="C194" s="260"/>
      <c r="D194" s="276"/>
      <c r="E194" s="299"/>
      <c r="F194" s="28" t="s">
        <v>3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f t="shared" si="2"/>
        <v>0</v>
      </c>
      <c r="AA194" s="256"/>
      <c r="AB194" s="147"/>
    </row>
    <row r="195" spans="1:28" x14ac:dyDescent="0.25">
      <c r="A195" s="261" t="s">
        <v>997</v>
      </c>
      <c r="B195" s="259" t="s">
        <v>8</v>
      </c>
      <c r="C195" s="259"/>
      <c r="D195" s="275" t="s">
        <v>2046</v>
      </c>
      <c r="E195" s="321" t="s">
        <v>998</v>
      </c>
      <c r="F195" s="27" t="s">
        <v>6</v>
      </c>
      <c r="G195" s="7">
        <v>180</v>
      </c>
      <c r="H195" s="7">
        <v>206</v>
      </c>
      <c r="I195" s="7">
        <v>196</v>
      </c>
      <c r="J195" s="7">
        <v>178</v>
      </c>
      <c r="K195" s="7">
        <v>185</v>
      </c>
      <c r="L195" s="7">
        <v>155</v>
      </c>
      <c r="M195" s="7">
        <v>151</v>
      </c>
      <c r="N195" s="7">
        <v>147</v>
      </c>
      <c r="O195" s="7">
        <v>64</v>
      </c>
      <c r="P195" s="7">
        <v>135</v>
      </c>
      <c r="Q195" s="7">
        <v>132</v>
      </c>
      <c r="R195" s="7">
        <v>150</v>
      </c>
      <c r="S195" s="7">
        <v>133</v>
      </c>
      <c r="T195" s="7">
        <v>115</v>
      </c>
      <c r="U195" s="7">
        <v>125</v>
      </c>
      <c r="V195" s="7">
        <v>107</v>
      </c>
      <c r="W195" s="7">
        <v>77</v>
      </c>
      <c r="X195" s="7">
        <v>112</v>
      </c>
      <c r="Y195" s="7">
        <v>98</v>
      </c>
      <c r="Z195" s="7">
        <f t="shared" si="2"/>
        <v>2646</v>
      </c>
      <c r="AA195" s="255"/>
      <c r="AB195" s="147"/>
    </row>
    <row r="196" spans="1:28" ht="25.5" x14ac:dyDescent="0.25">
      <c r="A196" s="262"/>
      <c r="B196" s="260"/>
      <c r="C196" s="260"/>
      <c r="D196" s="276"/>
      <c r="E196" s="299"/>
      <c r="F196" s="28" t="s">
        <v>3</v>
      </c>
      <c r="G196" s="6">
        <v>180</v>
      </c>
      <c r="H196" s="6">
        <v>206</v>
      </c>
      <c r="I196" s="6">
        <v>196</v>
      </c>
      <c r="J196" s="6">
        <v>178</v>
      </c>
      <c r="K196" s="6">
        <v>185</v>
      </c>
      <c r="L196" s="6">
        <v>155</v>
      </c>
      <c r="M196" s="6">
        <v>151</v>
      </c>
      <c r="N196" s="6">
        <v>147</v>
      </c>
      <c r="O196" s="6">
        <v>64</v>
      </c>
      <c r="P196" s="6">
        <v>135</v>
      </c>
      <c r="Q196" s="6">
        <v>132</v>
      </c>
      <c r="R196" s="6">
        <v>150</v>
      </c>
      <c r="S196" s="6">
        <v>133</v>
      </c>
      <c r="T196" s="6">
        <v>115</v>
      </c>
      <c r="U196" s="6">
        <v>125</v>
      </c>
      <c r="V196" s="6">
        <v>107</v>
      </c>
      <c r="W196" s="6">
        <v>77</v>
      </c>
      <c r="X196" s="6">
        <v>112</v>
      </c>
      <c r="Y196" s="6">
        <v>98</v>
      </c>
      <c r="Z196" s="6">
        <f t="shared" si="2"/>
        <v>2646</v>
      </c>
      <c r="AA196" s="256"/>
      <c r="AB196" s="147"/>
    </row>
    <row r="197" spans="1:28" x14ac:dyDescent="0.25">
      <c r="A197" s="262"/>
      <c r="B197" s="260" t="s">
        <v>10</v>
      </c>
      <c r="C197" s="286" t="s">
        <v>1013</v>
      </c>
      <c r="D197" s="276" t="s">
        <v>2281</v>
      </c>
      <c r="E197" s="388" t="s">
        <v>999</v>
      </c>
      <c r="F197" s="133" t="s">
        <v>6</v>
      </c>
      <c r="G197" s="63">
        <v>70</v>
      </c>
      <c r="H197" s="63">
        <v>47</v>
      </c>
      <c r="I197" s="33">
        <v>92</v>
      </c>
      <c r="J197" s="33">
        <v>85</v>
      </c>
      <c r="K197" s="33">
        <v>79</v>
      </c>
      <c r="L197" s="33">
        <v>95</v>
      </c>
      <c r="M197" s="33">
        <v>70</v>
      </c>
      <c r="N197" s="33">
        <v>66</v>
      </c>
      <c r="O197" s="33">
        <v>56</v>
      </c>
      <c r="P197" s="33">
        <v>16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63">
        <v>0</v>
      </c>
      <c r="W197" s="63">
        <v>0</v>
      </c>
      <c r="X197" s="63">
        <v>0</v>
      </c>
      <c r="Y197" s="63">
        <v>0</v>
      </c>
      <c r="Z197" s="63">
        <f t="shared" si="2"/>
        <v>676</v>
      </c>
      <c r="AA197" s="364"/>
      <c r="AB197" s="147"/>
    </row>
    <row r="198" spans="1:28" ht="26.25" thickBot="1" x14ac:dyDescent="0.3">
      <c r="A198" s="262"/>
      <c r="B198" s="260"/>
      <c r="C198" s="286"/>
      <c r="D198" s="276"/>
      <c r="E198" s="388"/>
      <c r="F198" s="133" t="s">
        <v>3</v>
      </c>
      <c r="G198" s="63">
        <v>70</v>
      </c>
      <c r="H198" s="63">
        <v>47</v>
      </c>
      <c r="I198" s="33">
        <v>92</v>
      </c>
      <c r="J198" s="33">
        <v>85</v>
      </c>
      <c r="K198" s="33">
        <v>79</v>
      </c>
      <c r="L198" s="33">
        <v>95</v>
      </c>
      <c r="M198" s="33">
        <v>70</v>
      </c>
      <c r="N198" s="33">
        <v>66</v>
      </c>
      <c r="O198" s="33">
        <v>56</v>
      </c>
      <c r="P198" s="33">
        <v>16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63">
        <v>0</v>
      </c>
      <c r="W198" s="63">
        <v>0</v>
      </c>
      <c r="X198" s="63">
        <v>0</v>
      </c>
      <c r="Y198" s="63">
        <v>0</v>
      </c>
      <c r="Z198" s="63">
        <f t="shared" si="2"/>
        <v>676</v>
      </c>
      <c r="AA198" s="364"/>
      <c r="AB198" s="147"/>
    </row>
    <row r="199" spans="1:28" x14ac:dyDescent="0.25">
      <c r="A199" s="261" t="s">
        <v>1000</v>
      </c>
      <c r="B199" s="259" t="s">
        <v>8</v>
      </c>
      <c r="C199" s="259"/>
      <c r="D199" s="275" t="s">
        <v>2047</v>
      </c>
      <c r="E199" s="321" t="s">
        <v>1001</v>
      </c>
      <c r="F199" s="27" t="s">
        <v>6</v>
      </c>
      <c r="G199" s="7">
        <v>64</v>
      </c>
      <c r="H199" s="7">
        <v>67</v>
      </c>
      <c r="I199" s="7">
        <v>71</v>
      </c>
      <c r="J199" s="7">
        <v>69</v>
      </c>
      <c r="K199" s="7">
        <v>64</v>
      </c>
      <c r="L199" s="7">
        <v>52</v>
      </c>
      <c r="M199" s="7">
        <v>22</v>
      </c>
      <c r="N199" s="7">
        <v>35</v>
      </c>
      <c r="O199" s="7">
        <v>13</v>
      </c>
      <c r="P199" s="7">
        <v>20</v>
      </c>
      <c r="Q199" s="7">
        <v>30</v>
      </c>
      <c r="R199" s="7">
        <v>48</v>
      </c>
      <c r="S199" s="7">
        <v>39</v>
      </c>
      <c r="T199" s="7">
        <v>22</v>
      </c>
      <c r="U199" s="7">
        <v>24</v>
      </c>
      <c r="V199" s="7">
        <v>18</v>
      </c>
      <c r="W199" s="7">
        <v>16</v>
      </c>
      <c r="X199" s="7">
        <v>13</v>
      </c>
      <c r="Y199" s="7">
        <v>33</v>
      </c>
      <c r="Z199" s="7">
        <f t="shared" si="2"/>
        <v>720</v>
      </c>
      <c r="AA199" s="255"/>
      <c r="AB199" s="147"/>
    </row>
    <row r="200" spans="1:28" ht="26.25" thickBot="1" x14ac:dyDescent="0.3">
      <c r="A200" s="262"/>
      <c r="B200" s="260"/>
      <c r="C200" s="260"/>
      <c r="D200" s="276"/>
      <c r="E200" s="299"/>
      <c r="F200" s="28" t="s">
        <v>3</v>
      </c>
      <c r="G200" s="6">
        <v>64</v>
      </c>
      <c r="H200" s="6">
        <v>67</v>
      </c>
      <c r="I200" s="6">
        <v>71</v>
      </c>
      <c r="J200" s="6">
        <v>69</v>
      </c>
      <c r="K200" s="6">
        <v>64</v>
      </c>
      <c r="L200" s="6">
        <v>52</v>
      </c>
      <c r="M200" s="6">
        <v>22</v>
      </c>
      <c r="N200" s="6">
        <v>35</v>
      </c>
      <c r="O200" s="6">
        <v>13</v>
      </c>
      <c r="P200" s="6">
        <v>20</v>
      </c>
      <c r="Q200" s="6">
        <v>30</v>
      </c>
      <c r="R200" s="6">
        <v>48</v>
      </c>
      <c r="S200" s="6">
        <v>39</v>
      </c>
      <c r="T200" s="6">
        <v>22</v>
      </c>
      <c r="U200" s="6">
        <v>24</v>
      </c>
      <c r="V200" s="6">
        <v>18</v>
      </c>
      <c r="W200" s="6">
        <v>16</v>
      </c>
      <c r="X200" s="6">
        <v>13</v>
      </c>
      <c r="Y200" s="6">
        <v>33</v>
      </c>
      <c r="Z200" s="6">
        <f t="shared" ref="Z200:Z212" si="3">SUM(G200:Y200)</f>
        <v>720</v>
      </c>
      <c r="AA200" s="256"/>
      <c r="AB200" s="147"/>
    </row>
    <row r="201" spans="1:28" x14ac:dyDescent="0.25">
      <c r="A201" s="261" t="s">
        <v>1002</v>
      </c>
      <c r="B201" s="259" t="s">
        <v>8</v>
      </c>
      <c r="C201" s="259"/>
      <c r="D201" s="275" t="s">
        <v>2282</v>
      </c>
      <c r="E201" s="321" t="s">
        <v>1003</v>
      </c>
      <c r="F201" s="27" t="s">
        <v>6</v>
      </c>
      <c r="G201" s="7">
        <v>140</v>
      </c>
      <c r="H201" s="7">
        <v>165</v>
      </c>
      <c r="I201" s="7">
        <v>171</v>
      </c>
      <c r="J201" s="7">
        <v>163</v>
      </c>
      <c r="K201" s="7">
        <v>191</v>
      </c>
      <c r="L201" s="7">
        <v>175</v>
      </c>
      <c r="M201" s="7">
        <v>156</v>
      </c>
      <c r="N201" s="7">
        <v>118</v>
      </c>
      <c r="O201" s="7">
        <v>98</v>
      </c>
      <c r="P201" s="7">
        <v>108</v>
      </c>
      <c r="Q201" s="7">
        <v>126</v>
      </c>
      <c r="R201" s="7">
        <v>118</v>
      </c>
      <c r="S201" s="7">
        <v>125</v>
      </c>
      <c r="T201" s="7">
        <v>112</v>
      </c>
      <c r="U201" s="7">
        <v>85</v>
      </c>
      <c r="V201" s="7">
        <v>95</v>
      </c>
      <c r="W201" s="7">
        <v>101</v>
      </c>
      <c r="X201" s="7">
        <v>120</v>
      </c>
      <c r="Y201" s="7">
        <v>111</v>
      </c>
      <c r="Z201" s="7">
        <f t="shared" si="3"/>
        <v>2478</v>
      </c>
      <c r="AA201" s="255"/>
      <c r="AB201" s="147"/>
    </row>
    <row r="202" spans="1:28" ht="26.25" thickBot="1" x14ac:dyDescent="0.3">
      <c r="A202" s="262"/>
      <c r="B202" s="260"/>
      <c r="C202" s="260"/>
      <c r="D202" s="276"/>
      <c r="E202" s="299"/>
      <c r="F202" s="28" t="s">
        <v>3</v>
      </c>
      <c r="G202" s="6">
        <v>140</v>
      </c>
      <c r="H202" s="6">
        <v>165</v>
      </c>
      <c r="I202" s="6">
        <v>171</v>
      </c>
      <c r="J202" s="6">
        <v>163</v>
      </c>
      <c r="K202" s="6">
        <v>191</v>
      </c>
      <c r="L202" s="6">
        <v>175</v>
      </c>
      <c r="M202" s="6">
        <v>156</v>
      </c>
      <c r="N202" s="6">
        <v>118</v>
      </c>
      <c r="O202" s="6">
        <v>98</v>
      </c>
      <c r="P202" s="6">
        <v>108</v>
      </c>
      <c r="Q202" s="6">
        <v>126</v>
      </c>
      <c r="R202" s="6">
        <v>118</v>
      </c>
      <c r="S202" s="6">
        <v>125</v>
      </c>
      <c r="T202" s="6">
        <v>112</v>
      </c>
      <c r="U202" s="6">
        <v>85</v>
      </c>
      <c r="V202" s="6">
        <v>95</v>
      </c>
      <c r="W202" s="6">
        <v>101</v>
      </c>
      <c r="X202" s="6">
        <v>120</v>
      </c>
      <c r="Y202" s="6">
        <v>111</v>
      </c>
      <c r="Z202" s="6">
        <f t="shared" si="3"/>
        <v>2478</v>
      </c>
      <c r="AA202" s="256"/>
      <c r="AB202" s="147"/>
    </row>
    <row r="203" spans="1:28" x14ac:dyDescent="0.25">
      <c r="A203" s="261" t="s">
        <v>1004</v>
      </c>
      <c r="B203" s="259" t="s">
        <v>8</v>
      </c>
      <c r="C203" s="259"/>
      <c r="D203" s="275" t="s">
        <v>2048</v>
      </c>
      <c r="E203" s="321" t="s">
        <v>1005</v>
      </c>
      <c r="F203" s="27" t="s">
        <v>6</v>
      </c>
      <c r="G203" s="7">
        <v>146</v>
      </c>
      <c r="H203" s="7">
        <v>156</v>
      </c>
      <c r="I203" s="7">
        <v>146</v>
      </c>
      <c r="J203" s="7">
        <v>164</v>
      </c>
      <c r="K203" s="7">
        <v>173</v>
      </c>
      <c r="L203" s="7">
        <v>172</v>
      </c>
      <c r="M203" s="7">
        <v>150</v>
      </c>
      <c r="N203" s="7">
        <v>140</v>
      </c>
      <c r="O203" s="7">
        <v>118</v>
      </c>
      <c r="P203" s="7">
        <v>61</v>
      </c>
      <c r="Q203" s="7">
        <v>99</v>
      </c>
      <c r="R203" s="7">
        <v>64</v>
      </c>
      <c r="S203" s="7">
        <v>96</v>
      </c>
      <c r="T203" s="7">
        <v>87</v>
      </c>
      <c r="U203" s="7">
        <v>96</v>
      </c>
      <c r="V203" s="7">
        <v>85</v>
      </c>
      <c r="W203" s="7">
        <v>92</v>
      </c>
      <c r="X203" s="7">
        <v>80</v>
      </c>
      <c r="Y203" s="7">
        <v>94</v>
      </c>
      <c r="Z203" s="7">
        <f t="shared" si="3"/>
        <v>2219</v>
      </c>
      <c r="AA203" s="255"/>
      <c r="AB203" s="147"/>
    </row>
    <row r="204" spans="1:28" ht="25.5" x14ac:dyDescent="0.25">
      <c r="A204" s="262"/>
      <c r="B204" s="260"/>
      <c r="C204" s="260"/>
      <c r="D204" s="276"/>
      <c r="E204" s="299"/>
      <c r="F204" s="28" t="s">
        <v>3</v>
      </c>
      <c r="G204" s="6">
        <v>146</v>
      </c>
      <c r="H204" s="6">
        <v>156</v>
      </c>
      <c r="I204" s="6">
        <v>146</v>
      </c>
      <c r="J204" s="6">
        <v>164</v>
      </c>
      <c r="K204" s="6">
        <v>173</v>
      </c>
      <c r="L204" s="6">
        <v>172</v>
      </c>
      <c r="M204" s="6">
        <v>150</v>
      </c>
      <c r="N204" s="6">
        <v>140</v>
      </c>
      <c r="O204" s="6">
        <v>118</v>
      </c>
      <c r="P204" s="6">
        <v>61</v>
      </c>
      <c r="Q204" s="6">
        <v>99</v>
      </c>
      <c r="R204" s="6">
        <v>64</v>
      </c>
      <c r="S204" s="6">
        <v>96</v>
      </c>
      <c r="T204" s="6">
        <v>87</v>
      </c>
      <c r="U204" s="6">
        <v>96</v>
      </c>
      <c r="V204" s="6">
        <v>85</v>
      </c>
      <c r="W204" s="6">
        <v>92</v>
      </c>
      <c r="X204" s="6">
        <v>80</v>
      </c>
      <c r="Y204" s="6">
        <v>94</v>
      </c>
      <c r="Z204" s="6">
        <f t="shared" si="3"/>
        <v>2219</v>
      </c>
      <c r="AA204" s="256"/>
      <c r="AB204" s="147"/>
    </row>
    <row r="205" spans="1:28" x14ac:dyDescent="0.25">
      <c r="A205" s="262"/>
      <c r="B205" s="260" t="s">
        <v>10</v>
      </c>
      <c r="C205" s="286" t="s">
        <v>1012</v>
      </c>
      <c r="D205" s="276" t="s">
        <v>2208</v>
      </c>
      <c r="E205" s="388" t="s">
        <v>1006</v>
      </c>
      <c r="F205" s="133" t="s">
        <v>6</v>
      </c>
      <c r="G205" s="63">
        <v>59</v>
      </c>
      <c r="H205" s="63">
        <v>56</v>
      </c>
      <c r="I205" s="33">
        <v>58</v>
      </c>
      <c r="J205" s="33">
        <v>69</v>
      </c>
      <c r="K205" s="33">
        <v>51</v>
      </c>
      <c r="L205" s="33">
        <v>83</v>
      </c>
      <c r="M205" s="33">
        <v>90</v>
      </c>
      <c r="N205" s="33">
        <v>48</v>
      </c>
      <c r="O205" s="33">
        <v>32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f t="shared" si="3"/>
        <v>546</v>
      </c>
      <c r="AA205" s="364"/>
      <c r="AB205" s="147"/>
    </row>
    <row r="206" spans="1:28" ht="26.25" thickBot="1" x14ac:dyDescent="0.3">
      <c r="A206" s="262"/>
      <c r="B206" s="260"/>
      <c r="C206" s="286"/>
      <c r="D206" s="276"/>
      <c r="E206" s="388"/>
      <c r="F206" s="133" t="s">
        <v>3</v>
      </c>
      <c r="G206" s="63">
        <v>59</v>
      </c>
      <c r="H206" s="63">
        <v>56</v>
      </c>
      <c r="I206" s="33">
        <v>58</v>
      </c>
      <c r="J206" s="33">
        <v>69</v>
      </c>
      <c r="K206" s="33">
        <v>51</v>
      </c>
      <c r="L206" s="33">
        <v>83</v>
      </c>
      <c r="M206" s="33">
        <v>90</v>
      </c>
      <c r="N206" s="33">
        <v>48</v>
      </c>
      <c r="O206" s="33">
        <v>32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63">
        <v>0</v>
      </c>
      <c r="W206" s="63">
        <v>0</v>
      </c>
      <c r="X206" s="63">
        <v>0</v>
      </c>
      <c r="Y206" s="63">
        <v>0</v>
      </c>
      <c r="Z206" s="63">
        <f t="shared" si="3"/>
        <v>546</v>
      </c>
      <c r="AA206" s="364"/>
      <c r="AB206" s="147"/>
    </row>
    <row r="207" spans="1:28" x14ac:dyDescent="0.25">
      <c r="A207" s="261" t="s">
        <v>1007</v>
      </c>
      <c r="B207" s="259" t="s">
        <v>8</v>
      </c>
      <c r="C207" s="259"/>
      <c r="D207" s="275" t="s">
        <v>2049</v>
      </c>
      <c r="E207" s="321" t="s">
        <v>1008</v>
      </c>
      <c r="F207" s="27" t="s">
        <v>6</v>
      </c>
      <c r="G207" s="7">
        <v>89</v>
      </c>
      <c r="H207" s="7">
        <v>68</v>
      </c>
      <c r="I207" s="7">
        <v>98</v>
      </c>
      <c r="J207" s="7">
        <v>82</v>
      </c>
      <c r="K207" s="7">
        <v>57</v>
      </c>
      <c r="L207" s="7">
        <v>57</v>
      </c>
      <c r="M207" s="7">
        <v>59</v>
      </c>
      <c r="N207" s="7">
        <v>69</v>
      </c>
      <c r="O207" s="7">
        <v>22</v>
      </c>
      <c r="P207" s="7">
        <v>40</v>
      </c>
      <c r="Q207" s="7">
        <v>25</v>
      </c>
      <c r="R207" s="7">
        <v>0</v>
      </c>
      <c r="S207" s="7">
        <v>52</v>
      </c>
      <c r="T207" s="7">
        <v>47</v>
      </c>
      <c r="U207" s="7">
        <v>41</v>
      </c>
      <c r="V207" s="7">
        <v>44</v>
      </c>
      <c r="W207" s="7">
        <v>39</v>
      </c>
      <c r="X207" s="7">
        <v>36</v>
      </c>
      <c r="Y207" s="7">
        <v>33</v>
      </c>
      <c r="Z207" s="7">
        <f t="shared" si="3"/>
        <v>958</v>
      </c>
      <c r="AA207" s="255"/>
      <c r="AB207" s="147"/>
    </row>
    <row r="208" spans="1:28" ht="25.5" x14ac:dyDescent="0.25">
      <c r="A208" s="262"/>
      <c r="B208" s="260"/>
      <c r="C208" s="260"/>
      <c r="D208" s="276"/>
      <c r="E208" s="299"/>
      <c r="F208" s="28" t="s">
        <v>3</v>
      </c>
      <c r="G208" s="6">
        <v>89</v>
      </c>
      <c r="H208" s="6">
        <v>68</v>
      </c>
      <c r="I208" s="6">
        <v>98</v>
      </c>
      <c r="J208" s="6">
        <v>82</v>
      </c>
      <c r="K208" s="6">
        <v>57</v>
      </c>
      <c r="L208" s="6">
        <v>57</v>
      </c>
      <c r="M208" s="6">
        <v>59</v>
      </c>
      <c r="N208" s="6">
        <v>69</v>
      </c>
      <c r="O208" s="6">
        <v>22</v>
      </c>
      <c r="P208" s="6">
        <v>40</v>
      </c>
      <c r="Q208" s="6">
        <v>25</v>
      </c>
      <c r="R208" s="6">
        <v>0</v>
      </c>
      <c r="S208" s="6">
        <v>52</v>
      </c>
      <c r="T208" s="6">
        <v>47</v>
      </c>
      <c r="U208" s="6">
        <v>41</v>
      </c>
      <c r="V208" s="6">
        <v>44</v>
      </c>
      <c r="W208" s="6">
        <v>39</v>
      </c>
      <c r="X208" s="6">
        <v>36</v>
      </c>
      <c r="Y208" s="6">
        <v>33</v>
      </c>
      <c r="Z208" s="6">
        <f t="shared" si="3"/>
        <v>958</v>
      </c>
      <c r="AA208" s="256"/>
      <c r="AB208" s="147"/>
    </row>
    <row r="209" spans="1:28" x14ac:dyDescent="0.25">
      <c r="A209" s="262"/>
      <c r="B209" s="260" t="s">
        <v>10</v>
      </c>
      <c r="C209" s="286" t="s">
        <v>1011</v>
      </c>
      <c r="D209" s="276" t="s">
        <v>2209</v>
      </c>
      <c r="E209" s="388" t="s">
        <v>1861</v>
      </c>
      <c r="F209" s="133" t="s">
        <v>6</v>
      </c>
      <c r="G209" s="63">
        <v>11</v>
      </c>
      <c r="H209" s="63">
        <v>14</v>
      </c>
      <c r="I209" s="33">
        <v>14</v>
      </c>
      <c r="J209" s="33">
        <v>0</v>
      </c>
      <c r="K209" s="33">
        <v>8</v>
      </c>
      <c r="L209" s="33">
        <v>11</v>
      </c>
      <c r="M209" s="33">
        <v>8</v>
      </c>
      <c r="N209" s="33">
        <v>4</v>
      </c>
      <c r="O209" s="33">
        <v>9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63">
        <v>0</v>
      </c>
      <c r="W209" s="63">
        <v>0</v>
      </c>
      <c r="X209" s="63">
        <v>0</v>
      </c>
      <c r="Y209" s="63">
        <v>0</v>
      </c>
      <c r="Z209" s="63">
        <f t="shared" si="3"/>
        <v>79</v>
      </c>
      <c r="AA209" s="364"/>
      <c r="AB209" s="147"/>
    </row>
    <row r="210" spans="1:28" ht="26.25" thickBot="1" x14ac:dyDescent="0.3">
      <c r="A210" s="262"/>
      <c r="B210" s="260"/>
      <c r="C210" s="286"/>
      <c r="D210" s="276"/>
      <c r="E210" s="388"/>
      <c r="F210" s="133" t="s">
        <v>3</v>
      </c>
      <c r="G210" s="63">
        <v>11</v>
      </c>
      <c r="H210" s="63">
        <v>14</v>
      </c>
      <c r="I210" s="33">
        <v>14</v>
      </c>
      <c r="J210" s="33">
        <v>0</v>
      </c>
      <c r="K210" s="33">
        <v>8</v>
      </c>
      <c r="L210" s="33">
        <v>11</v>
      </c>
      <c r="M210" s="33">
        <v>8</v>
      </c>
      <c r="N210" s="33">
        <v>4</v>
      </c>
      <c r="O210" s="33">
        <v>9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63">
        <v>0</v>
      </c>
      <c r="W210" s="63">
        <v>0</v>
      </c>
      <c r="X210" s="63">
        <v>0</v>
      </c>
      <c r="Y210" s="63">
        <v>0</v>
      </c>
      <c r="Z210" s="63">
        <f t="shared" si="3"/>
        <v>79</v>
      </c>
      <c r="AA210" s="364"/>
      <c r="AB210" s="147"/>
    </row>
    <row r="211" spans="1:28" x14ac:dyDescent="0.25">
      <c r="A211" s="261" t="s">
        <v>1009</v>
      </c>
      <c r="B211" s="259" t="s">
        <v>8</v>
      </c>
      <c r="C211" s="259"/>
      <c r="D211" s="275" t="s">
        <v>2050</v>
      </c>
      <c r="E211" s="321" t="s">
        <v>1010</v>
      </c>
      <c r="F211" s="27" t="s">
        <v>6</v>
      </c>
      <c r="G211" s="7">
        <v>87</v>
      </c>
      <c r="H211" s="7">
        <v>60</v>
      </c>
      <c r="I211" s="7">
        <v>49</v>
      </c>
      <c r="J211" s="7">
        <v>122</v>
      </c>
      <c r="K211" s="7">
        <v>53</v>
      </c>
      <c r="L211" s="7">
        <v>59</v>
      </c>
      <c r="M211" s="7">
        <v>101</v>
      </c>
      <c r="N211" s="7">
        <v>46</v>
      </c>
      <c r="O211" s="7">
        <v>48</v>
      </c>
      <c r="P211" s="7">
        <v>73</v>
      </c>
      <c r="Q211" s="7">
        <v>52</v>
      </c>
      <c r="R211" s="7">
        <v>80</v>
      </c>
      <c r="S211" s="7">
        <v>64</v>
      </c>
      <c r="T211" s="7">
        <v>104</v>
      </c>
      <c r="U211" s="7">
        <v>70</v>
      </c>
      <c r="V211" s="7">
        <v>95</v>
      </c>
      <c r="W211" s="7">
        <v>113</v>
      </c>
      <c r="X211" s="7">
        <v>107</v>
      </c>
      <c r="Y211" s="7">
        <v>116</v>
      </c>
      <c r="Z211" s="7">
        <f t="shared" si="3"/>
        <v>1499</v>
      </c>
      <c r="AA211" s="255"/>
      <c r="AB211" s="147"/>
    </row>
    <row r="212" spans="1:28" ht="26.25" thickBot="1" x14ac:dyDescent="0.3">
      <c r="A212" s="291"/>
      <c r="B212" s="296"/>
      <c r="C212" s="296"/>
      <c r="D212" s="298"/>
      <c r="E212" s="314"/>
      <c r="F212" s="29" t="s">
        <v>3</v>
      </c>
      <c r="G212" s="24">
        <v>87</v>
      </c>
      <c r="H212" s="24">
        <v>60</v>
      </c>
      <c r="I212" s="24">
        <v>49</v>
      </c>
      <c r="J212" s="24">
        <v>122</v>
      </c>
      <c r="K212" s="24">
        <v>53</v>
      </c>
      <c r="L212" s="24">
        <v>59</v>
      </c>
      <c r="M212" s="24">
        <v>101</v>
      </c>
      <c r="N212" s="24">
        <v>46</v>
      </c>
      <c r="O212" s="24">
        <v>48</v>
      </c>
      <c r="P212" s="24">
        <v>73</v>
      </c>
      <c r="Q212" s="24">
        <v>52</v>
      </c>
      <c r="R212" s="24">
        <v>80</v>
      </c>
      <c r="S212" s="24">
        <v>64</v>
      </c>
      <c r="T212" s="24">
        <v>104</v>
      </c>
      <c r="U212" s="24">
        <v>70</v>
      </c>
      <c r="V212" s="24">
        <v>95</v>
      </c>
      <c r="W212" s="24">
        <v>113</v>
      </c>
      <c r="X212" s="24">
        <v>107</v>
      </c>
      <c r="Y212" s="24">
        <v>116</v>
      </c>
      <c r="Z212" s="24">
        <f t="shared" si="3"/>
        <v>1499</v>
      </c>
      <c r="AA212" s="316"/>
      <c r="AB212" s="147"/>
    </row>
    <row r="213" spans="1:28" x14ac:dyDescent="0.25">
      <c r="A213" s="322" t="s">
        <v>13</v>
      </c>
      <c r="B213" s="323"/>
      <c r="C213" s="323"/>
      <c r="D213" s="323"/>
      <c r="E213" s="323"/>
      <c r="F213" s="27" t="s">
        <v>6</v>
      </c>
      <c r="G213" s="7">
        <f>SUM(G7,G9,G11,G13,G15,G17,G19,G21,G23,G25,G27,G29,G31,G33,G35,G37,G39,G41,G43,G45,G47,G49,G51,G53,G55,G57,G59,G61,G63,G65,G67,G69,G71,G73,G75,G77,G79,G81,G83,G85,G87,G89,G91,G93,G95,G97,G99,G101,G103,G105,G107,G109,G111,G113,G115,G117,G119,G121,G123,G125,G127,G129,G131,G133,G135,G137,G139,G141,G143,G145,G147,G149,G151,G153,G155,G157,G159,G161,G163,G165,G167,G169,G171,G173,G175,G177,G179,G181,G183,G185,G187,G189,G191,G193,G195,G197,G199,G201,G203,G205,G207,G209,G211)</f>
        <v>12243</v>
      </c>
      <c r="H213" s="7">
        <f t="shared" ref="H213:Z213" si="4">SUM(H7,H9,H11,H13,H15,H17,H19,H21,H23,H25,H27,H29,H31,H33,H35,H37,H39,H41,H43,H45,H47,H49,H51,H53,H55,H57,H59,H61,H63,H65,H67,H69,H71,H73,H75,H77,H79,H81,H83,H85,H87,H89,H91,H93,H95,H97,H99,H101,H103,H105,H107,H109,H111,H113,H115,H117,H119,H121,H123,H125,H127,H129,H131,H133,H135,H137,H139,H141,H143,H145,H147,H149,H151,H153,H155,H157,H159,H161,H163,H165,H167,H169,H171,H173,H175,H177,H179,H181,H183,H185,H187,H189,H191,H193,H195,H197,H199,H201,H203,H205,H207,H209,H211)</f>
        <v>12805</v>
      </c>
      <c r="I213" s="7">
        <f t="shared" si="4"/>
        <v>12978</v>
      </c>
      <c r="J213" s="7">
        <f t="shared" si="4"/>
        <v>13260</v>
      </c>
      <c r="K213" s="7">
        <f t="shared" si="4"/>
        <v>13055</v>
      </c>
      <c r="L213" s="7">
        <f t="shared" si="4"/>
        <v>12386</v>
      </c>
      <c r="M213" s="7">
        <f t="shared" si="4"/>
        <v>11489</v>
      </c>
      <c r="N213" s="7">
        <f t="shared" si="4"/>
        <v>10536</v>
      </c>
      <c r="O213" s="7">
        <f t="shared" si="4"/>
        <v>9335</v>
      </c>
      <c r="P213" s="7">
        <f t="shared" si="4"/>
        <v>6046</v>
      </c>
      <c r="Q213" s="7">
        <f t="shared" si="4"/>
        <v>8685</v>
      </c>
      <c r="R213" s="7">
        <f t="shared" si="4"/>
        <v>6396</v>
      </c>
      <c r="S213" s="7">
        <f t="shared" si="4"/>
        <v>7890</v>
      </c>
      <c r="T213" s="7">
        <f t="shared" si="4"/>
        <v>7140</v>
      </c>
      <c r="U213" s="7">
        <f t="shared" si="4"/>
        <v>6717</v>
      </c>
      <c r="V213" s="7">
        <f t="shared" si="4"/>
        <v>6623</v>
      </c>
      <c r="W213" s="7">
        <f t="shared" si="4"/>
        <v>6897</v>
      </c>
      <c r="X213" s="7">
        <f t="shared" si="4"/>
        <v>6752</v>
      </c>
      <c r="Y213" s="7">
        <f t="shared" si="4"/>
        <v>7225</v>
      </c>
      <c r="Z213" s="7">
        <f t="shared" si="4"/>
        <v>178458</v>
      </c>
      <c r="AA213" s="150"/>
      <c r="AB213" s="147"/>
    </row>
    <row r="214" spans="1:28" ht="26.25" thickBot="1" x14ac:dyDescent="0.3">
      <c r="A214" s="324"/>
      <c r="B214" s="325"/>
      <c r="C214" s="325"/>
      <c r="D214" s="325"/>
      <c r="E214" s="325"/>
      <c r="F214" s="26" t="s">
        <v>3</v>
      </c>
      <c r="G214" s="8">
        <f>SUM(G8,G10,G12,G14,G16,G18,G20,G22,G24,G26,G28,G30,G32,G34,G36,G38,G40,G42,G44,G46,G48,G50,G52,G54,G56,G58,G60,G62,G64,G66,G68,G70,G72,G74,G76,G78,G80,G82,G84,G86,G88,G90,G92,G94,G96,G98,G100,G102,G104,G106,G108,G110,G112,G114,G116,G118,G120,G122,G124,G126,G128,G130,G132,G134,G136,G138,G140,G142,G144,G146,G148,G150,G152,G154,G156,G158,G160,G162,G164,G166,G168,G170,G172,G174,G176,G178,G180,G182,G184,G186,G188,G190,G192,G194,G196,G198,G200,G202,G204,G206,G208,G210,G212)</f>
        <v>11467</v>
      </c>
      <c r="H214" s="8">
        <f t="shared" ref="H214:Z214" si="5">SUM(H8,H10,H12,H14,H16,H18,H20,H22,H24,H26,H28,H30,H32,H34,H36,H38,H40,H42,H44,H46,H48,H50,H52,H54,H56,H58,H60,H62,H64,H66,H68,H70,H72,H74,H76,H78,H80,H82,H84,H86,H88,H90,H92,H94,H96,H98,H100,H102,H104,H106,H108,H110,H112,H114,H116,H118,H120,H122,H124,H126,H128,H130,H132,H134,H136,H138,H140,H142,H144,H146,H148,H150,H152,H154,H156,H158,H160,H162,H164,H166,H168,H170,H172,H174,H176,H178,H180,H182,H184,H186,H188,H190,H192,H194,H196,H198,H200,H202,H204,H206,H208,H210,H212)</f>
        <v>11943</v>
      </c>
      <c r="I214" s="8">
        <f t="shared" si="5"/>
        <v>12168</v>
      </c>
      <c r="J214" s="8">
        <f t="shared" si="5"/>
        <v>12488</v>
      </c>
      <c r="K214" s="8">
        <f t="shared" si="5"/>
        <v>12351</v>
      </c>
      <c r="L214" s="8">
        <f t="shared" si="5"/>
        <v>11839</v>
      </c>
      <c r="M214" s="8">
        <f t="shared" si="5"/>
        <v>11087</v>
      </c>
      <c r="N214" s="8">
        <f t="shared" si="5"/>
        <v>10160</v>
      </c>
      <c r="O214" s="8">
        <f t="shared" si="5"/>
        <v>9020</v>
      </c>
      <c r="P214" s="8">
        <f t="shared" si="5"/>
        <v>5764</v>
      </c>
      <c r="Q214" s="8">
        <f t="shared" si="5"/>
        <v>8319</v>
      </c>
      <c r="R214" s="8">
        <f t="shared" si="5"/>
        <v>6166</v>
      </c>
      <c r="S214" s="8">
        <f t="shared" si="5"/>
        <v>7778</v>
      </c>
      <c r="T214" s="8">
        <f t="shared" si="5"/>
        <v>7010</v>
      </c>
      <c r="U214" s="8">
        <f t="shared" si="5"/>
        <v>6647</v>
      </c>
      <c r="V214" s="8">
        <f t="shared" si="5"/>
        <v>6499</v>
      </c>
      <c r="W214" s="8">
        <f t="shared" si="5"/>
        <v>6896</v>
      </c>
      <c r="X214" s="8">
        <f t="shared" si="5"/>
        <v>6751</v>
      </c>
      <c r="Y214" s="8">
        <f t="shared" si="5"/>
        <v>7068</v>
      </c>
      <c r="Z214" s="8">
        <f t="shared" si="5"/>
        <v>171421</v>
      </c>
      <c r="AA214" s="191"/>
      <c r="AB214" s="147"/>
    </row>
  </sheetData>
  <mergeCells count="518">
    <mergeCell ref="A213:E214"/>
    <mergeCell ref="B17:C18"/>
    <mergeCell ref="B15:C16"/>
    <mergeCell ref="B21:C22"/>
    <mergeCell ref="B23:C24"/>
    <mergeCell ref="B25:C26"/>
    <mergeCell ref="B27:C28"/>
    <mergeCell ref="A203:A206"/>
    <mergeCell ref="B203:C204"/>
    <mergeCell ref="D203:D204"/>
    <mergeCell ref="E203:E204"/>
    <mergeCell ref="A199:A200"/>
    <mergeCell ref="B199:C200"/>
    <mergeCell ref="D199:D200"/>
    <mergeCell ref="E199:E200"/>
    <mergeCell ref="A193:A194"/>
    <mergeCell ref="B193:C194"/>
    <mergeCell ref="D193:D194"/>
    <mergeCell ref="E193:E194"/>
    <mergeCell ref="A187:A188"/>
    <mergeCell ref="B187:C188"/>
    <mergeCell ref="D187:D188"/>
    <mergeCell ref="E187:E188"/>
    <mergeCell ref="A181:A182"/>
    <mergeCell ref="AA211:AA212"/>
    <mergeCell ref="A211:A212"/>
    <mergeCell ref="B211:C212"/>
    <mergeCell ref="D211:D212"/>
    <mergeCell ref="E211:E212"/>
    <mergeCell ref="A207:A210"/>
    <mergeCell ref="B207:C208"/>
    <mergeCell ref="D207:D208"/>
    <mergeCell ref="E207:E208"/>
    <mergeCell ref="AA207:AA208"/>
    <mergeCell ref="B209:B210"/>
    <mergeCell ref="C209:C210"/>
    <mergeCell ref="D209:D210"/>
    <mergeCell ref="E209:E210"/>
    <mergeCell ref="AA209:AA210"/>
    <mergeCell ref="AA203:AA204"/>
    <mergeCell ref="B205:B206"/>
    <mergeCell ref="C205:C206"/>
    <mergeCell ref="D205:D206"/>
    <mergeCell ref="E205:E206"/>
    <mergeCell ref="AA205:AA206"/>
    <mergeCell ref="A201:A202"/>
    <mergeCell ref="B201:C202"/>
    <mergeCell ref="D201:D202"/>
    <mergeCell ref="AA201:AA202"/>
    <mergeCell ref="AA199:AA200"/>
    <mergeCell ref="E201:E202"/>
    <mergeCell ref="A195:A198"/>
    <mergeCell ref="B195:C196"/>
    <mergeCell ref="D195:D196"/>
    <mergeCell ref="E195:E196"/>
    <mergeCell ref="AA195:AA196"/>
    <mergeCell ref="B197:B198"/>
    <mergeCell ref="C197:C198"/>
    <mergeCell ref="D197:D198"/>
    <mergeCell ref="E197:E198"/>
    <mergeCell ref="AA197:AA198"/>
    <mergeCell ref="AA193:AA194"/>
    <mergeCell ref="A191:A192"/>
    <mergeCell ref="B191:C192"/>
    <mergeCell ref="D191:D192"/>
    <mergeCell ref="E191:E192"/>
    <mergeCell ref="AA191:AA192"/>
    <mergeCell ref="A189:A190"/>
    <mergeCell ref="B189:C190"/>
    <mergeCell ref="D189:D190"/>
    <mergeCell ref="E189:E190"/>
    <mergeCell ref="AA189:AA190"/>
    <mergeCell ref="AA187:AA188"/>
    <mergeCell ref="A183:A186"/>
    <mergeCell ref="B183:C184"/>
    <mergeCell ref="D183:D184"/>
    <mergeCell ref="E183:E184"/>
    <mergeCell ref="AA183:AA184"/>
    <mergeCell ref="B185:B186"/>
    <mergeCell ref="C185:C186"/>
    <mergeCell ref="D185:D186"/>
    <mergeCell ref="E185:E186"/>
    <mergeCell ref="AA185:AA186"/>
    <mergeCell ref="B181:C182"/>
    <mergeCell ref="D181:D182"/>
    <mergeCell ref="E181:E182"/>
    <mergeCell ref="AA181:AA182"/>
    <mergeCell ref="A179:A180"/>
    <mergeCell ref="B179:C180"/>
    <mergeCell ref="D179:D180"/>
    <mergeCell ref="E179:E180"/>
    <mergeCell ref="AA179:AA180"/>
    <mergeCell ref="A175:A178"/>
    <mergeCell ref="B175:C176"/>
    <mergeCell ref="D175:D176"/>
    <mergeCell ref="E175:E176"/>
    <mergeCell ref="AA175:AA176"/>
    <mergeCell ref="B177:B178"/>
    <mergeCell ref="C177:C178"/>
    <mergeCell ref="D177:D178"/>
    <mergeCell ref="E177:E178"/>
    <mergeCell ref="AA177:AA178"/>
    <mergeCell ref="A173:A174"/>
    <mergeCell ref="B173:C174"/>
    <mergeCell ref="D173:D174"/>
    <mergeCell ref="E173:E174"/>
    <mergeCell ref="AA173:AA174"/>
    <mergeCell ref="A171:A172"/>
    <mergeCell ref="B171:C172"/>
    <mergeCell ref="D171:D172"/>
    <mergeCell ref="E171:E172"/>
    <mergeCell ref="AA171:AA172"/>
    <mergeCell ref="A169:A170"/>
    <mergeCell ref="B169:C170"/>
    <mergeCell ref="D169:D170"/>
    <mergeCell ref="E169:E170"/>
    <mergeCell ref="AA169:AA170"/>
    <mergeCell ref="A167:A168"/>
    <mergeCell ref="B167:C168"/>
    <mergeCell ref="D167:D168"/>
    <mergeCell ref="E167:E168"/>
    <mergeCell ref="AA167:AA168"/>
    <mergeCell ref="A165:A166"/>
    <mergeCell ref="B165:C166"/>
    <mergeCell ref="D165:D166"/>
    <mergeCell ref="E165:E166"/>
    <mergeCell ref="AA165:AA166"/>
    <mergeCell ref="A163:A164"/>
    <mergeCell ref="B163:C164"/>
    <mergeCell ref="D163:D164"/>
    <mergeCell ref="E163:E164"/>
    <mergeCell ref="AA163:AA164"/>
    <mergeCell ref="A161:A162"/>
    <mergeCell ref="B161:C162"/>
    <mergeCell ref="D161:D162"/>
    <mergeCell ref="E161:E162"/>
    <mergeCell ref="AA161:AA162"/>
    <mergeCell ref="A159:A160"/>
    <mergeCell ref="B159:C160"/>
    <mergeCell ref="D159:D160"/>
    <mergeCell ref="E159:E160"/>
    <mergeCell ref="AA159:AA160"/>
    <mergeCell ref="A157:A158"/>
    <mergeCell ref="B157:C158"/>
    <mergeCell ref="D157:D158"/>
    <mergeCell ref="E157:E158"/>
    <mergeCell ref="AA157:AA158"/>
    <mergeCell ref="A155:A156"/>
    <mergeCell ref="B155:C156"/>
    <mergeCell ref="D155:D156"/>
    <mergeCell ref="E155:E156"/>
    <mergeCell ref="AA155:AA156"/>
    <mergeCell ref="A153:A154"/>
    <mergeCell ref="B153:C154"/>
    <mergeCell ref="D153:D154"/>
    <mergeCell ref="E153:E154"/>
    <mergeCell ref="AA153:AA154"/>
    <mergeCell ref="A151:A152"/>
    <mergeCell ref="B151:C152"/>
    <mergeCell ref="D151:D152"/>
    <mergeCell ref="E151:E152"/>
    <mergeCell ref="AA151:AA152"/>
    <mergeCell ref="A147:A150"/>
    <mergeCell ref="B147:C148"/>
    <mergeCell ref="D147:D148"/>
    <mergeCell ref="E147:E148"/>
    <mergeCell ref="AA147:AA148"/>
    <mergeCell ref="B149:B150"/>
    <mergeCell ref="C149:C150"/>
    <mergeCell ref="D149:D150"/>
    <mergeCell ref="E149:E150"/>
    <mergeCell ref="AA149:AA150"/>
    <mergeCell ref="A143:A146"/>
    <mergeCell ref="B143:C144"/>
    <mergeCell ref="D143:D144"/>
    <mergeCell ref="E143:E144"/>
    <mergeCell ref="AA143:AA144"/>
    <mergeCell ref="B145:B146"/>
    <mergeCell ref="C145:C146"/>
    <mergeCell ref="D145:D146"/>
    <mergeCell ref="E145:E146"/>
    <mergeCell ref="AA145:AA146"/>
    <mergeCell ref="A141:A142"/>
    <mergeCell ref="B141:C142"/>
    <mergeCell ref="D141:D142"/>
    <mergeCell ref="E141:E142"/>
    <mergeCell ref="AA141:AA142"/>
    <mergeCell ref="A137:A140"/>
    <mergeCell ref="B137:C138"/>
    <mergeCell ref="D137:D138"/>
    <mergeCell ref="E137:E138"/>
    <mergeCell ref="AA137:AA138"/>
    <mergeCell ref="B139:B140"/>
    <mergeCell ref="C139:C140"/>
    <mergeCell ref="D139:D140"/>
    <mergeCell ref="E139:E140"/>
    <mergeCell ref="AA139:AA140"/>
    <mergeCell ref="A135:A136"/>
    <mergeCell ref="B135:C136"/>
    <mergeCell ref="D135:D136"/>
    <mergeCell ref="E135:E136"/>
    <mergeCell ref="AA135:AA136"/>
    <mergeCell ref="A131:A134"/>
    <mergeCell ref="B131:C132"/>
    <mergeCell ref="D131:D132"/>
    <mergeCell ref="E131:E132"/>
    <mergeCell ref="AA131:AA132"/>
    <mergeCell ref="B133:B134"/>
    <mergeCell ref="C133:C134"/>
    <mergeCell ref="D133:D134"/>
    <mergeCell ref="E133:E134"/>
    <mergeCell ref="AA133:AA134"/>
    <mergeCell ref="A129:A130"/>
    <mergeCell ref="B129:C130"/>
    <mergeCell ref="D129:D130"/>
    <mergeCell ref="E129:E130"/>
    <mergeCell ref="AA129:AA130"/>
    <mergeCell ref="A127:A128"/>
    <mergeCell ref="B127:C128"/>
    <mergeCell ref="D127:D128"/>
    <mergeCell ref="E127:E128"/>
    <mergeCell ref="AA127:AA128"/>
    <mergeCell ref="A125:A126"/>
    <mergeCell ref="B125:C126"/>
    <mergeCell ref="D125:D126"/>
    <mergeCell ref="E125:E126"/>
    <mergeCell ref="AA125:AA126"/>
    <mergeCell ref="A123:A124"/>
    <mergeCell ref="B123:C124"/>
    <mergeCell ref="D123:D124"/>
    <mergeCell ref="E123:E124"/>
    <mergeCell ref="AA123:AA124"/>
    <mergeCell ref="A121:A122"/>
    <mergeCell ref="B121:C122"/>
    <mergeCell ref="D121:D122"/>
    <mergeCell ref="E121:E122"/>
    <mergeCell ref="AA121:AA122"/>
    <mergeCell ref="A119:A120"/>
    <mergeCell ref="B119:C120"/>
    <mergeCell ref="D119:D120"/>
    <mergeCell ref="E119:E120"/>
    <mergeCell ref="AA119:AA120"/>
    <mergeCell ref="A117:A118"/>
    <mergeCell ref="B117:C118"/>
    <mergeCell ref="D117:D118"/>
    <mergeCell ref="E117:E118"/>
    <mergeCell ref="AA117:AA118"/>
    <mergeCell ref="C113:C114"/>
    <mergeCell ref="D113:D114"/>
    <mergeCell ref="E113:E114"/>
    <mergeCell ref="AA113:AA114"/>
    <mergeCell ref="C115:C116"/>
    <mergeCell ref="D115:D116"/>
    <mergeCell ref="E115:E116"/>
    <mergeCell ref="AA115:AA116"/>
    <mergeCell ref="C109:C110"/>
    <mergeCell ref="D109:D110"/>
    <mergeCell ref="E109:E110"/>
    <mergeCell ref="AA109:AA110"/>
    <mergeCell ref="C111:C112"/>
    <mergeCell ref="D111:D112"/>
    <mergeCell ref="E111:E112"/>
    <mergeCell ref="AA111:AA112"/>
    <mergeCell ref="A107:A116"/>
    <mergeCell ref="B107:C108"/>
    <mergeCell ref="D107:D108"/>
    <mergeCell ref="E107:E108"/>
    <mergeCell ref="AA107:AA108"/>
    <mergeCell ref="B109:B116"/>
    <mergeCell ref="A105:A106"/>
    <mergeCell ref="B105:C106"/>
    <mergeCell ref="D105:D106"/>
    <mergeCell ref="E105:E106"/>
    <mergeCell ref="AA105:AA106"/>
    <mergeCell ref="A103:A104"/>
    <mergeCell ref="B103:C104"/>
    <mergeCell ref="D103:D104"/>
    <mergeCell ref="E103:E104"/>
    <mergeCell ref="AA103:AA104"/>
    <mergeCell ref="A101:A102"/>
    <mergeCell ref="B101:C102"/>
    <mergeCell ref="D101:D102"/>
    <mergeCell ref="E101:E102"/>
    <mergeCell ref="AA101:AA102"/>
    <mergeCell ref="A99:A100"/>
    <mergeCell ref="B99:C100"/>
    <mergeCell ref="D99:D100"/>
    <mergeCell ref="E99:E100"/>
    <mergeCell ref="AA99:AA100"/>
    <mergeCell ref="A97:A98"/>
    <mergeCell ref="B97:C98"/>
    <mergeCell ref="D97:D98"/>
    <mergeCell ref="E97:E98"/>
    <mergeCell ref="AA97:AA98"/>
    <mergeCell ref="C95:C96"/>
    <mergeCell ref="D95:D96"/>
    <mergeCell ref="E95:E96"/>
    <mergeCell ref="AA95:AA96"/>
    <mergeCell ref="A93:A96"/>
    <mergeCell ref="B93:C94"/>
    <mergeCell ref="D93:D94"/>
    <mergeCell ref="E93:E94"/>
    <mergeCell ref="AA93:AA94"/>
    <mergeCell ref="B95:B96"/>
    <mergeCell ref="A91:A92"/>
    <mergeCell ref="B91:C92"/>
    <mergeCell ref="D91:D92"/>
    <mergeCell ref="E91:E92"/>
    <mergeCell ref="AA91:AA92"/>
    <mergeCell ref="A89:A90"/>
    <mergeCell ref="B89:C90"/>
    <mergeCell ref="D89:D90"/>
    <mergeCell ref="E89:E90"/>
    <mergeCell ref="AA89:AA90"/>
    <mergeCell ref="C87:C88"/>
    <mergeCell ref="D87:D88"/>
    <mergeCell ref="E87:E88"/>
    <mergeCell ref="AA87:AA88"/>
    <mergeCell ref="A85:A88"/>
    <mergeCell ref="B85:C86"/>
    <mergeCell ref="D85:D86"/>
    <mergeCell ref="E85:E86"/>
    <mergeCell ref="AA85:AA86"/>
    <mergeCell ref="B87:B88"/>
    <mergeCell ref="A83:A84"/>
    <mergeCell ref="B83:C84"/>
    <mergeCell ref="D83:D84"/>
    <mergeCell ref="E83:E84"/>
    <mergeCell ref="AA83:AA84"/>
    <mergeCell ref="A81:A82"/>
    <mergeCell ref="B81:C82"/>
    <mergeCell ref="D81:D82"/>
    <mergeCell ref="E81:E82"/>
    <mergeCell ref="AA81:AA82"/>
    <mergeCell ref="A79:A80"/>
    <mergeCell ref="B79:C80"/>
    <mergeCell ref="D79:D80"/>
    <mergeCell ref="E79:E80"/>
    <mergeCell ref="AA79:AA80"/>
    <mergeCell ref="A77:A78"/>
    <mergeCell ref="B77:C78"/>
    <mergeCell ref="D77:D78"/>
    <mergeCell ref="E77:E78"/>
    <mergeCell ref="AA77:AA78"/>
    <mergeCell ref="C75:C76"/>
    <mergeCell ref="D75:D76"/>
    <mergeCell ref="E75:E76"/>
    <mergeCell ref="AA75:AA76"/>
    <mergeCell ref="A73:A76"/>
    <mergeCell ref="B73:C74"/>
    <mergeCell ref="D73:D74"/>
    <mergeCell ref="E73:E74"/>
    <mergeCell ref="AA73:AA74"/>
    <mergeCell ref="B75:B76"/>
    <mergeCell ref="A71:A72"/>
    <mergeCell ref="B71:C72"/>
    <mergeCell ref="D71:D72"/>
    <mergeCell ref="E71:E72"/>
    <mergeCell ref="AA71:AA72"/>
    <mergeCell ref="A69:A70"/>
    <mergeCell ref="B69:C70"/>
    <mergeCell ref="D69:D70"/>
    <mergeCell ref="E69:E70"/>
    <mergeCell ref="AA69:AA70"/>
    <mergeCell ref="A67:A68"/>
    <mergeCell ref="B67:C68"/>
    <mergeCell ref="D67:D68"/>
    <mergeCell ref="E67:E68"/>
    <mergeCell ref="AA67:AA68"/>
    <mergeCell ref="A65:A66"/>
    <mergeCell ref="B65:C66"/>
    <mergeCell ref="D65:D66"/>
    <mergeCell ref="E65:E66"/>
    <mergeCell ref="AA65:AA66"/>
    <mergeCell ref="A63:A64"/>
    <mergeCell ref="B63:C64"/>
    <mergeCell ref="D63:D64"/>
    <mergeCell ref="E63:E64"/>
    <mergeCell ref="AA63:AA64"/>
    <mergeCell ref="A61:A62"/>
    <mergeCell ref="B61:C62"/>
    <mergeCell ref="D61:D62"/>
    <mergeCell ref="E61:E62"/>
    <mergeCell ref="AA61:AA62"/>
    <mergeCell ref="C59:C60"/>
    <mergeCell ref="D59:D60"/>
    <mergeCell ref="E59:E60"/>
    <mergeCell ref="AA59:AA60"/>
    <mergeCell ref="A57:A60"/>
    <mergeCell ref="B57:C58"/>
    <mergeCell ref="D57:D58"/>
    <mergeCell ref="E57:E58"/>
    <mergeCell ref="AA57:AA58"/>
    <mergeCell ref="B59:B60"/>
    <mergeCell ref="A55:A56"/>
    <mergeCell ref="B55:C56"/>
    <mergeCell ref="D55:D56"/>
    <mergeCell ref="E55:E56"/>
    <mergeCell ref="AA55:AA56"/>
    <mergeCell ref="A53:A54"/>
    <mergeCell ref="B53:C54"/>
    <mergeCell ref="D53:D54"/>
    <mergeCell ref="E53:E54"/>
    <mergeCell ref="AA53:AA54"/>
    <mergeCell ref="A51:A52"/>
    <mergeCell ref="B51:C52"/>
    <mergeCell ref="D51:D52"/>
    <mergeCell ref="E51:E52"/>
    <mergeCell ref="AA51:AA52"/>
    <mergeCell ref="A49:A50"/>
    <mergeCell ref="B49:C50"/>
    <mergeCell ref="D49:D50"/>
    <mergeCell ref="E49:E50"/>
    <mergeCell ref="AA49:AA50"/>
    <mergeCell ref="A47:A48"/>
    <mergeCell ref="B47:C48"/>
    <mergeCell ref="D47:D48"/>
    <mergeCell ref="E47:E48"/>
    <mergeCell ref="AA47:AA48"/>
    <mergeCell ref="A45:A46"/>
    <mergeCell ref="B45:C46"/>
    <mergeCell ref="D45:D46"/>
    <mergeCell ref="E45:E46"/>
    <mergeCell ref="AA45:AA46"/>
    <mergeCell ref="A43:A44"/>
    <mergeCell ref="B43:C44"/>
    <mergeCell ref="D43:D44"/>
    <mergeCell ref="E43:E44"/>
    <mergeCell ref="AA43:AA44"/>
    <mergeCell ref="A41:A42"/>
    <mergeCell ref="B41:C42"/>
    <mergeCell ref="D41:D42"/>
    <mergeCell ref="E41:E42"/>
    <mergeCell ref="AA41:AA42"/>
    <mergeCell ref="A39:A40"/>
    <mergeCell ref="D39:D40"/>
    <mergeCell ref="AA39:AA40"/>
    <mergeCell ref="E39:E40"/>
    <mergeCell ref="A37:A38"/>
    <mergeCell ref="D37:D38"/>
    <mergeCell ref="AA37:AA38"/>
    <mergeCell ref="A33:A36"/>
    <mergeCell ref="D33:D34"/>
    <mergeCell ref="AA33:AA36"/>
    <mergeCell ref="B35:B36"/>
    <mergeCell ref="C35:C36"/>
    <mergeCell ref="D35:D36"/>
    <mergeCell ref="E35:E36"/>
    <mergeCell ref="E37:E38"/>
    <mergeCell ref="B33:C34"/>
    <mergeCell ref="B37:C38"/>
    <mergeCell ref="B39:C40"/>
    <mergeCell ref="A31:A32"/>
    <mergeCell ref="AA31:AA32"/>
    <mergeCell ref="E33:E34"/>
    <mergeCell ref="E31:E32"/>
    <mergeCell ref="B31:C32"/>
    <mergeCell ref="A29:A30"/>
    <mergeCell ref="D29:D30"/>
    <mergeCell ref="AA29:AA30"/>
    <mergeCell ref="D31:D32"/>
    <mergeCell ref="E29:E30"/>
    <mergeCell ref="B29:C30"/>
    <mergeCell ref="A27:A28"/>
    <mergeCell ref="D27:D28"/>
    <mergeCell ref="AA27:AA28"/>
    <mergeCell ref="E27:E28"/>
    <mergeCell ref="A25:A26"/>
    <mergeCell ref="D25:D26"/>
    <mergeCell ref="AA25:AA26"/>
    <mergeCell ref="E25:E26"/>
    <mergeCell ref="A23:A24"/>
    <mergeCell ref="D23:D24"/>
    <mergeCell ref="AA23:AA24"/>
    <mergeCell ref="E23:E24"/>
    <mergeCell ref="A21:A22"/>
    <mergeCell ref="D21:D22"/>
    <mergeCell ref="AA21:AA22"/>
    <mergeCell ref="A17:A20"/>
    <mergeCell ref="D17:D18"/>
    <mergeCell ref="B19:B20"/>
    <mergeCell ref="C19:C20"/>
    <mergeCell ref="D19:D20"/>
    <mergeCell ref="E19:E20"/>
    <mergeCell ref="E21:E22"/>
    <mergeCell ref="AA17:AA18"/>
    <mergeCell ref="AA19:AA20"/>
    <mergeCell ref="A15:A16"/>
    <mergeCell ref="D15:D16"/>
    <mergeCell ref="AA15:AA16"/>
    <mergeCell ref="E17:E18"/>
    <mergeCell ref="A13:A14"/>
    <mergeCell ref="D13:D14"/>
    <mergeCell ref="AA13:AA14"/>
    <mergeCell ref="A11:A12"/>
    <mergeCell ref="B11:C12"/>
    <mergeCell ref="D11:D12"/>
    <mergeCell ref="E11:E12"/>
    <mergeCell ref="AA11:AA12"/>
    <mergeCell ref="E13:E14"/>
    <mergeCell ref="E15:E16"/>
    <mergeCell ref="B13:C14"/>
    <mergeCell ref="A1:AA1"/>
    <mergeCell ref="A2:E2"/>
    <mergeCell ref="A3:E4"/>
    <mergeCell ref="AA3:AA4"/>
    <mergeCell ref="A5:AA5"/>
    <mergeCell ref="B6:C6"/>
    <mergeCell ref="A9:A10"/>
    <mergeCell ref="B9:C10"/>
    <mergeCell ref="D9:D10"/>
    <mergeCell ref="E9:E10"/>
    <mergeCell ref="AA9:AA10"/>
    <mergeCell ref="A7:A8"/>
    <mergeCell ref="B7:C8"/>
    <mergeCell ref="D7:D8"/>
    <mergeCell ref="E7:E8"/>
    <mergeCell ref="AA7:AA8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7" sqref="E7:E52"/>
    </sheetView>
  </sheetViews>
  <sheetFormatPr defaultRowHeight="12.75" x14ac:dyDescent="0.25"/>
  <cols>
    <col min="1" max="1" width="5.140625" style="115" customWidth="1"/>
    <col min="2" max="2" width="23.42578125" style="116" customWidth="1"/>
    <col min="3" max="3" width="9.28515625" style="117" customWidth="1"/>
    <col min="4" max="4" width="45.42578125" style="115" customWidth="1"/>
    <col min="5" max="5" width="15.42578125" style="115" customWidth="1"/>
    <col min="6" max="6" width="31.140625" style="116" customWidth="1"/>
    <col min="7" max="17" width="5.5703125" style="18" bestFit="1" customWidth="1"/>
    <col min="18" max="18" width="4.42578125" style="18" bestFit="1" customWidth="1"/>
    <col min="19" max="19" width="5.5703125" style="18" bestFit="1" customWidth="1"/>
    <col min="20" max="20" width="4.42578125" style="18" bestFit="1" customWidth="1"/>
    <col min="21" max="21" width="5.28515625" style="18" customWidth="1"/>
    <col min="22" max="22" width="5" style="18" customWidth="1"/>
    <col min="23" max="23" width="5.28515625" style="18" customWidth="1"/>
    <col min="24" max="24" width="4.42578125" style="18" bestFit="1" customWidth="1"/>
    <col min="25" max="25" width="5.5703125" style="18" bestFit="1" customWidth="1"/>
    <col min="26" max="26" width="6.7109375" style="18" bestFit="1" customWidth="1"/>
    <col min="27" max="27" width="21.570312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6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1887</v>
      </c>
      <c r="B3" s="278"/>
      <c r="C3" s="278"/>
      <c r="D3" s="278"/>
      <c r="E3" s="278"/>
      <c r="F3" s="25" t="s">
        <v>2</v>
      </c>
      <c r="G3" s="2">
        <v>158</v>
      </c>
      <c r="H3" s="2">
        <v>134</v>
      </c>
      <c r="I3" s="2">
        <v>176</v>
      </c>
      <c r="J3" s="2">
        <v>184</v>
      </c>
      <c r="K3" s="2">
        <v>183</v>
      </c>
      <c r="L3" s="2">
        <v>165</v>
      </c>
      <c r="M3" s="2">
        <v>72</v>
      </c>
      <c r="N3" s="2">
        <v>29</v>
      </c>
      <c r="O3" s="2">
        <v>29</v>
      </c>
      <c r="P3" s="2">
        <v>29</v>
      </c>
      <c r="Q3" s="2">
        <v>70</v>
      </c>
      <c r="R3" s="2">
        <v>70</v>
      </c>
      <c r="S3" s="2">
        <v>76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7">
        <f t="shared" ref="Z3" si="0">SUM(G3:Y3)</f>
        <v>1375</v>
      </c>
      <c r="AA3" s="263" t="s">
        <v>1850</v>
      </c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6" thickBot="1" x14ac:dyDescent="0.3">
      <c r="A6" s="109" t="s">
        <v>4</v>
      </c>
      <c r="B6" s="480" t="s">
        <v>14</v>
      </c>
      <c r="C6" s="481"/>
      <c r="D6" s="134" t="s">
        <v>15</v>
      </c>
      <c r="E6" s="134" t="s">
        <v>7</v>
      </c>
      <c r="F6" s="134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380" t="s">
        <v>8</v>
      </c>
      <c r="C7" s="380"/>
      <c r="D7" s="477" t="s">
        <v>1015</v>
      </c>
      <c r="E7" s="477" t="s">
        <v>1016</v>
      </c>
      <c r="F7" s="132" t="s">
        <v>6</v>
      </c>
      <c r="G7" s="22">
        <v>63</v>
      </c>
      <c r="H7" s="22">
        <v>85</v>
      </c>
      <c r="I7" s="22">
        <v>57</v>
      </c>
      <c r="J7" s="22">
        <v>68</v>
      </c>
      <c r="K7" s="22">
        <v>77</v>
      </c>
      <c r="L7" s="22">
        <v>68</v>
      </c>
      <c r="M7" s="22">
        <v>78</v>
      </c>
      <c r="N7" s="22">
        <v>59</v>
      </c>
      <c r="O7" s="22">
        <v>73</v>
      </c>
      <c r="P7" s="22">
        <v>21</v>
      </c>
      <c r="Q7" s="22">
        <v>64</v>
      </c>
      <c r="R7" s="22">
        <v>35</v>
      </c>
      <c r="S7" s="22">
        <v>38</v>
      </c>
      <c r="T7" s="22">
        <v>43</v>
      </c>
      <c r="U7" s="22">
        <v>36</v>
      </c>
      <c r="V7" s="22">
        <v>37</v>
      </c>
      <c r="W7" s="22">
        <v>49</v>
      </c>
      <c r="X7" s="22">
        <v>53</v>
      </c>
      <c r="Y7" s="22">
        <v>44</v>
      </c>
      <c r="Z7" s="7">
        <f>SUM(G7:Y7)</f>
        <v>1048</v>
      </c>
      <c r="AA7" s="255"/>
    </row>
    <row r="8" spans="1:27" ht="26.25" thickBot="1" x14ac:dyDescent="0.3">
      <c r="A8" s="279"/>
      <c r="B8" s="381"/>
      <c r="C8" s="381"/>
      <c r="D8" s="400"/>
      <c r="E8" s="400"/>
      <c r="F8" s="131" t="s">
        <v>3</v>
      </c>
      <c r="G8" s="3">
        <v>63</v>
      </c>
      <c r="H8" s="3">
        <v>85</v>
      </c>
      <c r="I8" s="3">
        <v>57</v>
      </c>
      <c r="J8" s="3">
        <v>68</v>
      </c>
      <c r="K8" s="3">
        <v>77</v>
      </c>
      <c r="L8" s="3">
        <v>68</v>
      </c>
      <c r="M8" s="3">
        <v>78</v>
      </c>
      <c r="N8" s="3">
        <v>59</v>
      </c>
      <c r="O8" s="3">
        <v>73</v>
      </c>
      <c r="P8" s="3">
        <v>21</v>
      </c>
      <c r="Q8" s="3">
        <v>64</v>
      </c>
      <c r="R8" s="3">
        <v>35</v>
      </c>
      <c r="S8" s="3">
        <v>38</v>
      </c>
      <c r="T8" s="3">
        <v>43</v>
      </c>
      <c r="U8" s="3">
        <v>36</v>
      </c>
      <c r="V8" s="3">
        <v>37</v>
      </c>
      <c r="W8" s="3">
        <v>49</v>
      </c>
      <c r="X8" s="3">
        <v>53</v>
      </c>
      <c r="Y8" s="3">
        <v>44</v>
      </c>
      <c r="Z8" s="8">
        <f t="shared" ref="Z8:Z52" si="1">SUM(G8:Y8)</f>
        <v>1048</v>
      </c>
      <c r="AA8" s="264"/>
    </row>
    <row r="9" spans="1:27" x14ac:dyDescent="0.25">
      <c r="A9" s="257">
        <v>2</v>
      </c>
      <c r="B9" s="380" t="s">
        <v>8</v>
      </c>
      <c r="C9" s="380"/>
      <c r="D9" s="477" t="s">
        <v>1017</v>
      </c>
      <c r="E9" s="477" t="s">
        <v>1038</v>
      </c>
      <c r="F9" s="132" t="s">
        <v>6</v>
      </c>
      <c r="G9" s="22">
        <v>50</v>
      </c>
      <c r="H9" s="22">
        <v>47</v>
      </c>
      <c r="I9" s="22">
        <v>45</v>
      </c>
      <c r="J9" s="22">
        <v>27</v>
      </c>
      <c r="K9" s="22">
        <v>58</v>
      </c>
      <c r="L9" s="22">
        <v>25</v>
      </c>
      <c r="M9" s="22">
        <v>35</v>
      </c>
      <c r="N9" s="22">
        <v>35</v>
      </c>
      <c r="O9" s="22">
        <v>45</v>
      </c>
      <c r="P9" s="22">
        <v>26</v>
      </c>
      <c r="Q9" s="22">
        <v>21</v>
      </c>
      <c r="R9" s="22">
        <v>10</v>
      </c>
      <c r="S9" s="22">
        <v>14</v>
      </c>
      <c r="T9" s="22">
        <v>18</v>
      </c>
      <c r="U9" s="22">
        <v>16</v>
      </c>
      <c r="V9" s="22">
        <v>21</v>
      </c>
      <c r="W9" s="22">
        <v>21</v>
      </c>
      <c r="X9" s="22">
        <v>13</v>
      </c>
      <c r="Y9" s="22">
        <v>19</v>
      </c>
      <c r="Z9" s="7">
        <f t="shared" si="1"/>
        <v>546</v>
      </c>
      <c r="AA9" s="255"/>
    </row>
    <row r="10" spans="1:27" ht="26.25" thickBot="1" x14ac:dyDescent="0.3">
      <c r="A10" s="279"/>
      <c r="B10" s="381"/>
      <c r="C10" s="381"/>
      <c r="D10" s="400"/>
      <c r="E10" s="400"/>
      <c r="F10" s="131" t="s">
        <v>3</v>
      </c>
      <c r="G10" s="3">
        <v>50</v>
      </c>
      <c r="H10" s="3">
        <v>47</v>
      </c>
      <c r="I10" s="3">
        <v>45</v>
      </c>
      <c r="J10" s="3">
        <v>27</v>
      </c>
      <c r="K10" s="3">
        <v>58</v>
      </c>
      <c r="L10" s="3">
        <v>25</v>
      </c>
      <c r="M10" s="3">
        <v>35</v>
      </c>
      <c r="N10" s="3">
        <v>35</v>
      </c>
      <c r="O10" s="3">
        <v>45</v>
      </c>
      <c r="P10" s="3">
        <v>26</v>
      </c>
      <c r="Q10" s="3">
        <v>21</v>
      </c>
      <c r="R10" s="3">
        <v>10</v>
      </c>
      <c r="S10" s="3">
        <v>14</v>
      </c>
      <c r="T10" s="3">
        <v>18</v>
      </c>
      <c r="U10" s="3">
        <v>16</v>
      </c>
      <c r="V10" s="3">
        <v>21</v>
      </c>
      <c r="W10" s="3">
        <v>21</v>
      </c>
      <c r="X10" s="3">
        <v>13</v>
      </c>
      <c r="Y10" s="3">
        <v>19</v>
      </c>
      <c r="Z10" s="8">
        <f t="shared" si="1"/>
        <v>546</v>
      </c>
      <c r="AA10" s="264"/>
    </row>
    <row r="11" spans="1:27" x14ac:dyDescent="0.25">
      <c r="A11" s="257">
        <v>3</v>
      </c>
      <c r="B11" s="380" t="s">
        <v>8</v>
      </c>
      <c r="C11" s="380"/>
      <c r="D11" s="477" t="s">
        <v>1018</v>
      </c>
      <c r="E11" s="477" t="s">
        <v>2361</v>
      </c>
      <c r="F11" s="132" t="s">
        <v>6</v>
      </c>
      <c r="G11" s="22">
        <v>13</v>
      </c>
      <c r="H11" s="22">
        <v>14</v>
      </c>
      <c r="I11" s="22">
        <v>20</v>
      </c>
      <c r="J11" s="22">
        <v>15</v>
      </c>
      <c r="K11" s="22">
        <v>17</v>
      </c>
      <c r="L11" s="22">
        <v>12</v>
      </c>
      <c r="M11" s="22">
        <v>28</v>
      </c>
      <c r="N11" s="22">
        <v>27</v>
      </c>
      <c r="O11" s="22">
        <v>25</v>
      </c>
      <c r="P11" s="22">
        <v>24</v>
      </c>
      <c r="Q11" s="22">
        <v>16</v>
      </c>
      <c r="R11" s="22">
        <v>18</v>
      </c>
      <c r="S11" s="22">
        <v>14</v>
      </c>
      <c r="T11" s="22">
        <v>16</v>
      </c>
      <c r="U11" s="22">
        <v>10</v>
      </c>
      <c r="V11" s="22">
        <v>14</v>
      </c>
      <c r="W11" s="22">
        <v>14</v>
      </c>
      <c r="X11" s="22">
        <v>10</v>
      </c>
      <c r="Y11" s="22">
        <v>12</v>
      </c>
      <c r="Z11" s="7">
        <f t="shared" si="1"/>
        <v>319</v>
      </c>
      <c r="AA11" s="255"/>
    </row>
    <row r="12" spans="1:27" ht="26.25" thickBot="1" x14ac:dyDescent="0.3">
      <c r="A12" s="279"/>
      <c r="B12" s="381"/>
      <c r="C12" s="381"/>
      <c r="D12" s="400"/>
      <c r="E12" s="400"/>
      <c r="F12" s="131" t="s">
        <v>3</v>
      </c>
      <c r="G12" s="3">
        <v>13</v>
      </c>
      <c r="H12" s="3">
        <v>14</v>
      </c>
      <c r="I12" s="3">
        <v>20</v>
      </c>
      <c r="J12" s="3">
        <v>15</v>
      </c>
      <c r="K12" s="3">
        <v>17</v>
      </c>
      <c r="L12" s="3">
        <v>12</v>
      </c>
      <c r="M12" s="3">
        <v>28</v>
      </c>
      <c r="N12" s="3">
        <v>27</v>
      </c>
      <c r="O12" s="3">
        <v>25</v>
      </c>
      <c r="P12" s="3">
        <v>24</v>
      </c>
      <c r="Q12" s="3">
        <v>16</v>
      </c>
      <c r="R12" s="3">
        <v>18</v>
      </c>
      <c r="S12" s="3">
        <v>14</v>
      </c>
      <c r="T12" s="3">
        <v>16</v>
      </c>
      <c r="U12" s="3">
        <v>10</v>
      </c>
      <c r="V12" s="3">
        <v>14</v>
      </c>
      <c r="W12" s="3">
        <v>14</v>
      </c>
      <c r="X12" s="3">
        <v>10</v>
      </c>
      <c r="Y12" s="3">
        <v>12</v>
      </c>
      <c r="Z12" s="8">
        <f t="shared" si="1"/>
        <v>319</v>
      </c>
      <c r="AA12" s="264"/>
    </row>
    <row r="13" spans="1:27" x14ac:dyDescent="0.25">
      <c r="A13" s="257">
        <v>4</v>
      </c>
      <c r="B13" s="380" t="s">
        <v>8</v>
      </c>
      <c r="C13" s="380"/>
      <c r="D13" s="477" t="s">
        <v>1019</v>
      </c>
      <c r="E13" s="477" t="s">
        <v>1039</v>
      </c>
      <c r="F13" s="132" t="s">
        <v>6</v>
      </c>
      <c r="G13" s="22">
        <v>29</v>
      </c>
      <c r="H13" s="22">
        <v>55</v>
      </c>
      <c r="I13" s="22">
        <v>45</v>
      </c>
      <c r="J13" s="22">
        <v>43</v>
      </c>
      <c r="K13" s="22">
        <v>37</v>
      </c>
      <c r="L13" s="22">
        <v>32</v>
      </c>
      <c r="M13" s="22">
        <v>27</v>
      </c>
      <c r="N13" s="22">
        <v>34</v>
      </c>
      <c r="O13" s="22">
        <v>50</v>
      </c>
      <c r="P13" s="22">
        <v>38</v>
      </c>
      <c r="Q13" s="22">
        <v>46</v>
      </c>
      <c r="R13" s="22">
        <v>24</v>
      </c>
      <c r="S13" s="22">
        <v>40</v>
      </c>
      <c r="T13" s="22">
        <v>22</v>
      </c>
      <c r="U13" s="22">
        <v>36</v>
      </c>
      <c r="V13" s="22">
        <v>21</v>
      </c>
      <c r="W13" s="22">
        <v>36</v>
      </c>
      <c r="X13" s="22">
        <v>33</v>
      </c>
      <c r="Y13" s="22">
        <v>25</v>
      </c>
      <c r="Z13" s="7">
        <f t="shared" si="1"/>
        <v>673</v>
      </c>
      <c r="AA13" s="255"/>
    </row>
    <row r="14" spans="1:27" ht="26.25" thickBot="1" x14ac:dyDescent="0.3">
      <c r="A14" s="279"/>
      <c r="B14" s="381"/>
      <c r="C14" s="381"/>
      <c r="D14" s="400"/>
      <c r="E14" s="400"/>
      <c r="F14" s="131" t="s">
        <v>3</v>
      </c>
      <c r="G14" s="3">
        <v>29</v>
      </c>
      <c r="H14" s="3">
        <v>55</v>
      </c>
      <c r="I14" s="3">
        <v>45</v>
      </c>
      <c r="J14" s="3">
        <v>43</v>
      </c>
      <c r="K14" s="3">
        <v>37</v>
      </c>
      <c r="L14" s="3">
        <v>32</v>
      </c>
      <c r="M14" s="3">
        <v>27</v>
      </c>
      <c r="N14" s="3">
        <v>34</v>
      </c>
      <c r="O14" s="3">
        <v>50</v>
      </c>
      <c r="P14" s="3">
        <v>38</v>
      </c>
      <c r="Q14" s="3">
        <v>46</v>
      </c>
      <c r="R14" s="3">
        <v>24</v>
      </c>
      <c r="S14" s="3">
        <v>40</v>
      </c>
      <c r="T14" s="3">
        <v>22</v>
      </c>
      <c r="U14" s="3">
        <v>36</v>
      </c>
      <c r="V14" s="3">
        <v>21</v>
      </c>
      <c r="W14" s="3">
        <v>36</v>
      </c>
      <c r="X14" s="3">
        <v>33</v>
      </c>
      <c r="Y14" s="3">
        <v>25</v>
      </c>
      <c r="Z14" s="8">
        <f t="shared" si="1"/>
        <v>673</v>
      </c>
      <c r="AA14" s="264"/>
    </row>
    <row r="15" spans="1:27" x14ac:dyDescent="0.25">
      <c r="A15" s="257">
        <v>5</v>
      </c>
      <c r="B15" s="380" t="s">
        <v>8</v>
      </c>
      <c r="C15" s="380"/>
      <c r="D15" s="477" t="s">
        <v>1020</v>
      </c>
      <c r="E15" s="477" t="s">
        <v>1040</v>
      </c>
      <c r="F15" s="132" t="s">
        <v>6</v>
      </c>
      <c r="G15" s="22">
        <v>43</v>
      </c>
      <c r="H15" s="22">
        <v>41</v>
      </c>
      <c r="I15" s="22">
        <v>53</v>
      </c>
      <c r="J15" s="22">
        <v>40</v>
      </c>
      <c r="K15" s="22">
        <v>34</v>
      </c>
      <c r="L15" s="22">
        <v>53</v>
      </c>
      <c r="M15" s="22">
        <v>35</v>
      </c>
      <c r="N15" s="22">
        <v>53</v>
      </c>
      <c r="O15" s="22">
        <v>32</v>
      </c>
      <c r="P15" s="22">
        <v>38</v>
      </c>
      <c r="Q15" s="22">
        <v>44</v>
      </c>
      <c r="R15" s="22">
        <v>44</v>
      </c>
      <c r="S15" s="22">
        <v>43</v>
      </c>
      <c r="T15" s="22">
        <v>43</v>
      </c>
      <c r="U15" s="22">
        <v>43</v>
      </c>
      <c r="V15" s="22">
        <v>47</v>
      </c>
      <c r="W15" s="22">
        <v>37</v>
      </c>
      <c r="X15" s="22">
        <v>35</v>
      </c>
      <c r="Y15" s="22">
        <v>46</v>
      </c>
      <c r="Z15" s="7">
        <f t="shared" si="1"/>
        <v>804</v>
      </c>
      <c r="AA15" s="255"/>
    </row>
    <row r="16" spans="1:27" ht="26.25" thickBot="1" x14ac:dyDescent="0.3">
      <c r="A16" s="279"/>
      <c r="B16" s="381"/>
      <c r="C16" s="381"/>
      <c r="D16" s="400"/>
      <c r="E16" s="400"/>
      <c r="F16" s="131" t="s">
        <v>3</v>
      </c>
      <c r="G16" s="3">
        <v>43</v>
      </c>
      <c r="H16" s="3">
        <v>41</v>
      </c>
      <c r="I16" s="3">
        <v>53</v>
      </c>
      <c r="J16" s="3">
        <v>40</v>
      </c>
      <c r="K16" s="3">
        <v>34</v>
      </c>
      <c r="L16" s="3">
        <v>53</v>
      </c>
      <c r="M16" s="3">
        <v>35</v>
      </c>
      <c r="N16" s="3">
        <v>53</v>
      </c>
      <c r="O16" s="3">
        <v>32</v>
      </c>
      <c r="P16" s="3">
        <v>38</v>
      </c>
      <c r="Q16" s="3">
        <v>44</v>
      </c>
      <c r="R16" s="3">
        <v>44</v>
      </c>
      <c r="S16" s="3">
        <v>43</v>
      </c>
      <c r="T16" s="3">
        <v>43</v>
      </c>
      <c r="U16" s="3">
        <v>43</v>
      </c>
      <c r="V16" s="3">
        <v>47</v>
      </c>
      <c r="W16" s="3">
        <v>37</v>
      </c>
      <c r="X16" s="3">
        <v>35</v>
      </c>
      <c r="Y16" s="3">
        <v>46</v>
      </c>
      <c r="Z16" s="8">
        <f t="shared" si="1"/>
        <v>804</v>
      </c>
      <c r="AA16" s="264"/>
    </row>
    <row r="17" spans="1:27" x14ac:dyDescent="0.25">
      <c r="A17" s="257">
        <v>6</v>
      </c>
      <c r="B17" s="259" t="s">
        <v>8</v>
      </c>
      <c r="C17" s="259"/>
      <c r="D17" s="477" t="s">
        <v>1021</v>
      </c>
      <c r="E17" s="478">
        <v>1024202129577</v>
      </c>
      <c r="F17" s="27" t="s">
        <v>6</v>
      </c>
      <c r="G17" s="7">
        <v>28</v>
      </c>
      <c r="H17" s="7">
        <v>22</v>
      </c>
      <c r="I17" s="7">
        <v>37</v>
      </c>
      <c r="J17" s="7">
        <v>13</v>
      </c>
      <c r="K17" s="7">
        <v>24</v>
      </c>
      <c r="L17" s="7">
        <v>7</v>
      </c>
      <c r="M17" s="7">
        <v>25</v>
      </c>
      <c r="N17" s="7">
        <v>20</v>
      </c>
      <c r="O17" s="7">
        <v>22</v>
      </c>
      <c r="P17" s="7">
        <v>27</v>
      </c>
      <c r="Q17" s="7">
        <v>37</v>
      </c>
      <c r="R17" s="7">
        <v>41</v>
      </c>
      <c r="S17" s="7">
        <v>22</v>
      </c>
      <c r="T17" s="7">
        <v>31</v>
      </c>
      <c r="U17" s="7">
        <v>31</v>
      </c>
      <c r="V17" s="7">
        <v>29</v>
      </c>
      <c r="W17" s="7">
        <v>27</v>
      </c>
      <c r="X17" s="7">
        <v>22</v>
      </c>
      <c r="Y17" s="7">
        <v>30</v>
      </c>
      <c r="Z17" s="7">
        <f t="shared" si="1"/>
        <v>495</v>
      </c>
      <c r="AA17" s="294"/>
    </row>
    <row r="18" spans="1:27" ht="26.25" thickBot="1" x14ac:dyDescent="0.3">
      <c r="A18" s="279"/>
      <c r="B18" s="302"/>
      <c r="C18" s="302"/>
      <c r="D18" s="400"/>
      <c r="E18" s="479"/>
      <c r="F18" s="26" t="s">
        <v>3</v>
      </c>
      <c r="G18" s="8">
        <v>28</v>
      </c>
      <c r="H18" s="8">
        <v>22</v>
      </c>
      <c r="I18" s="8">
        <v>37</v>
      </c>
      <c r="J18" s="8">
        <v>13</v>
      </c>
      <c r="K18" s="8">
        <v>24</v>
      </c>
      <c r="L18" s="8">
        <v>7</v>
      </c>
      <c r="M18" s="8">
        <v>25</v>
      </c>
      <c r="N18" s="8">
        <v>20</v>
      </c>
      <c r="O18" s="8">
        <v>22</v>
      </c>
      <c r="P18" s="8">
        <v>27</v>
      </c>
      <c r="Q18" s="8">
        <v>37</v>
      </c>
      <c r="R18" s="8">
        <v>41</v>
      </c>
      <c r="S18" s="8">
        <v>22</v>
      </c>
      <c r="T18" s="8">
        <v>31</v>
      </c>
      <c r="U18" s="8">
        <v>31</v>
      </c>
      <c r="V18" s="8">
        <v>29</v>
      </c>
      <c r="W18" s="8">
        <v>27</v>
      </c>
      <c r="X18" s="8">
        <v>22</v>
      </c>
      <c r="Y18" s="8">
        <v>30</v>
      </c>
      <c r="Z18" s="8">
        <f t="shared" si="1"/>
        <v>495</v>
      </c>
      <c r="AA18" s="295"/>
    </row>
    <row r="19" spans="1:27" x14ac:dyDescent="0.25">
      <c r="A19" s="257">
        <v>7</v>
      </c>
      <c r="B19" s="259" t="s">
        <v>8</v>
      </c>
      <c r="C19" s="259"/>
      <c r="D19" s="477" t="s">
        <v>1022</v>
      </c>
      <c r="E19" s="478">
        <v>1024202129490</v>
      </c>
      <c r="F19" s="27" t="s">
        <v>6</v>
      </c>
      <c r="G19" s="7">
        <v>0</v>
      </c>
      <c r="H19" s="7">
        <v>0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4</v>
      </c>
      <c r="O19" s="7">
        <v>0</v>
      </c>
      <c r="P19" s="7">
        <v>4</v>
      </c>
      <c r="Q19" s="7">
        <v>1</v>
      </c>
      <c r="R19" s="7">
        <v>3</v>
      </c>
      <c r="S19" s="7">
        <v>0</v>
      </c>
      <c r="T19" s="7">
        <v>1</v>
      </c>
      <c r="U19" s="7">
        <v>3</v>
      </c>
      <c r="V19" s="7">
        <v>2</v>
      </c>
      <c r="W19" s="7">
        <v>2</v>
      </c>
      <c r="X19" s="7">
        <v>0</v>
      </c>
      <c r="Y19" s="7">
        <v>1</v>
      </c>
      <c r="Z19" s="7">
        <f t="shared" si="1"/>
        <v>36</v>
      </c>
      <c r="AA19" s="294"/>
    </row>
    <row r="20" spans="1:27" ht="26.25" thickBot="1" x14ac:dyDescent="0.3">
      <c r="A20" s="279"/>
      <c r="B20" s="302"/>
      <c r="C20" s="302"/>
      <c r="D20" s="400"/>
      <c r="E20" s="479"/>
      <c r="F20" s="26" t="s">
        <v>3</v>
      </c>
      <c r="G20" s="8">
        <v>0</v>
      </c>
      <c r="H20" s="8">
        <v>0</v>
      </c>
      <c r="I20" s="8">
        <v>3</v>
      </c>
      <c r="J20" s="8">
        <v>3</v>
      </c>
      <c r="K20" s="8">
        <v>3</v>
      </c>
      <c r="L20" s="8">
        <v>3</v>
      </c>
      <c r="M20" s="8">
        <v>3</v>
      </c>
      <c r="N20" s="8">
        <v>4</v>
      </c>
      <c r="O20" s="8">
        <v>0</v>
      </c>
      <c r="P20" s="8">
        <v>4</v>
      </c>
      <c r="Q20" s="8">
        <v>1</v>
      </c>
      <c r="R20" s="8">
        <v>3</v>
      </c>
      <c r="S20" s="8">
        <v>0</v>
      </c>
      <c r="T20" s="8">
        <v>1</v>
      </c>
      <c r="U20" s="8">
        <v>3</v>
      </c>
      <c r="V20" s="8">
        <v>2</v>
      </c>
      <c r="W20" s="8">
        <v>2</v>
      </c>
      <c r="X20" s="8">
        <v>0</v>
      </c>
      <c r="Y20" s="8">
        <v>1</v>
      </c>
      <c r="Z20" s="8">
        <f t="shared" si="1"/>
        <v>36</v>
      </c>
      <c r="AA20" s="295"/>
    </row>
    <row r="21" spans="1:27" x14ac:dyDescent="0.25">
      <c r="A21" s="257">
        <v>8</v>
      </c>
      <c r="B21" s="380" t="s">
        <v>8</v>
      </c>
      <c r="C21" s="380"/>
      <c r="D21" s="477" t="s">
        <v>1023</v>
      </c>
      <c r="E21" s="477" t="s">
        <v>1041</v>
      </c>
      <c r="F21" s="132" t="s">
        <v>6</v>
      </c>
      <c r="G21" s="22">
        <v>33</v>
      </c>
      <c r="H21" s="22">
        <v>60</v>
      </c>
      <c r="I21" s="22">
        <v>25</v>
      </c>
      <c r="J21" s="22">
        <v>64</v>
      </c>
      <c r="K21" s="22">
        <v>43</v>
      </c>
      <c r="L21" s="22">
        <v>25</v>
      </c>
      <c r="M21" s="22">
        <v>40</v>
      </c>
      <c r="N21" s="22">
        <v>33</v>
      </c>
      <c r="O21" s="22">
        <v>51</v>
      </c>
      <c r="P21" s="22">
        <v>27</v>
      </c>
      <c r="Q21" s="22">
        <v>24</v>
      </c>
      <c r="R21" s="22">
        <v>23</v>
      </c>
      <c r="S21" s="22">
        <v>25</v>
      </c>
      <c r="T21" s="22">
        <v>21</v>
      </c>
      <c r="U21" s="22">
        <v>18</v>
      </c>
      <c r="V21" s="22">
        <v>18</v>
      </c>
      <c r="W21" s="22">
        <v>22</v>
      </c>
      <c r="X21" s="22">
        <v>18</v>
      </c>
      <c r="Y21" s="22">
        <v>24</v>
      </c>
      <c r="Z21" s="7">
        <f t="shared" si="1"/>
        <v>594</v>
      </c>
      <c r="AA21" s="255"/>
    </row>
    <row r="22" spans="1:27" ht="26.25" thickBot="1" x14ac:dyDescent="0.3">
      <c r="A22" s="279"/>
      <c r="B22" s="381"/>
      <c r="C22" s="381"/>
      <c r="D22" s="400"/>
      <c r="E22" s="400"/>
      <c r="F22" s="131" t="s">
        <v>3</v>
      </c>
      <c r="G22" s="3">
        <v>33</v>
      </c>
      <c r="H22" s="3">
        <v>60</v>
      </c>
      <c r="I22" s="3">
        <v>25</v>
      </c>
      <c r="J22" s="3">
        <v>64</v>
      </c>
      <c r="K22" s="3">
        <v>43</v>
      </c>
      <c r="L22" s="3">
        <v>25</v>
      </c>
      <c r="M22" s="3">
        <v>40</v>
      </c>
      <c r="N22" s="3">
        <v>33</v>
      </c>
      <c r="O22" s="3">
        <v>51</v>
      </c>
      <c r="P22" s="3">
        <v>27</v>
      </c>
      <c r="Q22" s="3">
        <v>24</v>
      </c>
      <c r="R22" s="3">
        <v>23</v>
      </c>
      <c r="S22" s="3">
        <v>25</v>
      </c>
      <c r="T22" s="3">
        <v>21</v>
      </c>
      <c r="U22" s="3">
        <v>18</v>
      </c>
      <c r="V22" s="3">
        <v>18</v>
      </c>
      <c r="W22" s="3">
        <v>22</v>
      </c>
      <c r="X22" s="3">
        <v>18</v>
      </c>
      <c r="Y22" s="3">
        <v>24</v>
      </c>
      <c r="Z22" s="8">
        <f t="shared" si="1"/>
        <v>594</v>
      </c>
      <c r="AA22" s="264"/>
    </row>
    <row r="23" spans="1:27" x14ac:dyDescent="0.25">
      <c r="A23" s="257">
        <v>9</v>
      </c>
      <c r="B23" s="380" t="s">
        <v>8</v>
      </c>
      <c r="C23" s="380"/>
      <c r="D23" s="477" t="s">
        <v>1024</v>
      </c>
      <c r="E23" s="477" t="s">
        <v>1042</v>
      </c>
      <c r="F23" s="132" t="s">
        <v>6</v>
      </c>
      <c r="G23" s="22">
        <v>78</v>
      </c>
      <c r="H23" s="22">
        <v>98</v>
      </c>
      <c r="I23" s="22">
        <v>82</v>
      </c>
      <c r="J23" s="22">
        <v>86</v>
      </c>
      <c r="K23" s="22">
        <v>67</v>
      </c>
      <c r="L23" s="22">
        <v>49</v>
      </c>
      <c r="M23" s="22">
        <v>1</v>
      </c>
      <c r="N23" s="22">
        <v>68</v>
      </c>
      <c r="O23" s="22">
        <v>51</v>
      </c>
      <c r="P23" s="22">
        <v>55</v>
      </c>
      <c r="Q23" s="22">
        <v>34</v>
      </c>
      <c r="R23" s="22">
        <v>32</v>
      </c>
      <c r="S23" s="22">
        <v>27</v>
      </c>
      <c r="T23" s="22">
        <v>19</v>
      </c>
      <c r="U23" s="22">
        <v>18</v>
      </c>
      <c r="V23" s="22">
        <v>26</v>
      </c>
      <c r="W23" s="22">
        <v>27</v>
      </c>
      <c r="X23" s="22">
        <v>21</v>
      </c>
      <c r="Y23" s="22">
        <v>22</v>
      </c>
      <c r="Z23" s="7">
        <f t="shared" si="1"/>
        <v>861</v>
      </c>
      <c r="AA23" s="255"/>
    </row>
    <row r="24" spans="1:27" ht="26.25" thickBot="1" x14ac:dyDescent="0.3">
      <c r="A24" s="279"/>
      <c r="B24" s="381"/>
      <c r="C24" s="381"/>
      <c r="D24" s="400"/>
      <c r="E24" s="400"/>
      <c r="F24" s="131" t="s">
        <v>3</v>
      </c>
      <c r="G24" s="3">
        <v>78</v>
      </c>
      <c r="H24" s="3">
        <v>98</v>
      </c>
      <c r="I24" s="3">
        <v>82</v>
      </c>
      <c r="J24" s="3">
        <v>86</v>
      </c>
      <c r="K24" s="3">
        <v>67</v>
      </c>
      <c r="L24" s="3">
        <v>49</v>
      </c>
      <c r="M24" s="3">
        <v>1</v>
      </c>
      <c r="N24" s="3">
        <v>68</v>
      </c>
      <c r="O24" s="3">
        <v>51</v>
      </c>
      <c r="P24" s="3">
        <v>55</v>
      </c>
      <c r="Q24" s="3">
        <v>34</v>
      </c>
      <c r="R24" s="3">
        <v>32</v>
      </c>
      <c r="S24" s="3">
        <v>27</v>
      </c>
      <c r="T24" s="3">
        <v>19</v>
      </c>
      <c r="U24" s="3">
        <v>18</v>
      </c>
      <c r="V24" s="3">
        <v>26</v>
      </c>
      <c r="W24" s="3">
        <v>27</v>
      </c>
      <c r="X24" s="3">
        <v>21</v>
      </c>
      <c r="Y24" s="3">
        <v>22</v>
      </c>
      <c r="Z24" s="8">
        <f t="shared" si="1"/>
        <v>861</v>
      </c>
      <c r="AA24" s="264"/>
    </row>
    <row r="25" spans="1:27" x14ac:dyDescent="0.25">
      <c r="A25" s="257">
        <v>10</v>
      </c>
      <c r="B25" s="380" t="s">
        <v>8</v>
      </c>
      <c r="C25" s="380"/>
      <c r="D25" s="477" t="s">
        <v>1025</v>
      </c>
      <c r="E25" s="477" t="s">
        <v>1043</v>
      </c>
      <c r="F25" s="132" t="s">
        <v>6</v>
      </c>
      <c r="G25" s="22">
        <v>88</v>
      </c>
      <c r="H25" s="22">
        <v>71</v>
      </c>
      <c r="I25" s="22">
        <v>84</v>
      </c>
      <c r="J25" s="22">
        <v>89</v>
      </c>
      <c r="K25" s="22">
        <v>70</v>
      </c>
      <c r="L25" s="22">
        <v>74</v>
      </c>
      <c r="M25" s="22">
        <v>79</v>
      </c>
      <c r="N25" s="22">
        <v>79</v>
      </c>
      <c r="O25" s="22">
        <v>59</v>
      </c>
      <c r="P25" s="22">
        <v>57</v>
      </c>
      <c r="Q25" s="22">
        <v>53</v>
      </c>
      <c r="R25" s="22">
        <v>53</v>
      </c>
      <c r="S25" s="22">
        <v>36</v>
      </c>
      <c r="T25" s="22">
        <v>29</v>
      </c>
      <c r="U25" s="22">
        <v>29</v>
      </c>
      <c r="V25" s="22">
        <v>38</v>
      </c>
      <c r="W25" s="22">
        <v>31</v>
      </c>
      <c r="X25" s="22">
        <v>35</v>
      </c>
      <c r="Y25" s="22">
        <v>34</v>
      </c>
      <c r="Z25" s="7">
        <f t="shared" si="1"/>
        <v>1088</v>
      </c>
      <c r="AA25" s="255"/>
    </row>
    <row r="26" spans="1:27" ht="26.25" thickBot="1" x14ac:dyDescent="0.3">
      <c r="A26" s="279"/>
      <c r="B26" s="381"/>
      <c r="C26" s="381"/>
      <c r="D26" s="400"/>
      <c r="E26" s="400"/>
      <c r="F26" s="131" t="s">
        <v>3</v>
      </c>
      <c r="G26" s="3">
        <v>88</v>
      </c>
      <c r="H26" s="3">
        <v>71</v>
      </c>
      <c r="I26" s="3">
        <v>84</v>
      </c>
      <c r="J26" s="3">
        <v>89</v>
      </c>
      <c r="K26" s="3">
        <v>70</v>
      </c>
      <c r="L26" s="3">
        <v>74</v>
      </c>
      <c r="M26" s="3">
        <v>79</v>
      </c>
      <c r="N26" s="3">
        <v>79</v>
      </c>
      <c r="O26" s="3">
        <v>59</v>
      </c>
      <c r="P26" s="3">
        <v>57</v>
      </c>
      <c r="Q26" s="3">
        <v>53</v>
      </c>
      <c r="R26" s="3">
        <v>53</v>
      </c>
      <c r="S26" s="3">
        <v>36</v>
      </c>
      <c r="T26" s="3">
        <v>29</v>
      </c>
      <c r="U26" s="3">
        <v>29</v>
      </c>
      <c r="V26" s="3">
        <v>38</v>
      </c>
      <c r="W26" s="3">
        <v>31</v>
      </c>
      <c r="X26" s="3">
        <v>35</v>
      </c>
      <c r="Y26" s="3">
        <v>34</v>
      </c>
      <c r="Z26" s="8">
        <f t="shared" si="1"/>
        <v>1088</v>
      </c>
      <c r="AA26" s="264"/>
    </row>
    <row r="27" spans="1:27" x14ac:dyDescent="0.25">
      <c r="A27" s="257">
        <v>11</v>
      </c>
      <c r="B27" s="380" t="s">
        <v>8</v>
      </c>
      <c r="C27" s="380"/>
      <c r="D27" s="477" t="s">
        <v>1026</v>
      </c>
      <c r="E27" s="477" t="s">
        <v>1044</v>
      </c>
      <c r="F27" s="132" t="s">
        <v>6</v>
      </c>
      <c r="G27" s="22">
        <v>4</v>
      </c>
      <c r="H27" s="22">
        <v>12</v>
      </c>
      <c r="I27" s="22">
        <v>13</v>
      </c>
      <c r="J27" s="22">
        <v>13</v>
      </c>
      <c r="K27" s="22">
        <v>11</v>
      </c>
      <c r="L27" s="22">
        <v>11</v>
      </c>
      <c r="M27" s="22">
        <v>17</v>
      </c>
      <c r="N27" s="22">
        <v>14</v>
      </c>
      <c r="O27" s="22">
        <v>24</v>
      </c>
      <c r="P27" s="22">
        <v>24</v>
      </c>
      <c r="Q27" s="22">
        <v>0</v>
      </c>
      <c r="R27" s="22">
        <v>5</v>
      </c>
      <c r="S27" s="22">
        <v>3</v>
      </c>
      <c r="T27" s="22">
        <v>2</v>
      </c>
      <c r="U27" s="22">
        <v>7</v>
      </c>
      <c r="V27" s="22">
        <v>4</v>
      </c>
      <c r="W27" s="22">
        <v>6</v>
      </c>
      <c r="X27" s="22">
        <v>12</v>
      </c>
      <c r="Y27" s="22">
        <v>10</v>
      </c>
      <c r="Z27" s="7">
        <f t="shared" si="1"/>
        <v>192</v>
      </c>
      <c r="AA27" s="255"/>
    </row>
    <row r="28" spans="1:27" ht="26.25" thickBot="1" x14ac:dyDescent="0.3">
      <c r="A28" s="279"/>
      <c r="B28" s="381"/>
      <c r="C28" s="381"/>
      <c r="D28" s="400"/>
      <c r="E28" s="400"/>
      <c r="F28" s="131" t="s">
        <v>3</v>
      </c>
      <c r="G28" s="3">
        <v>4</v>
      </c>
      <c r="H28" s="3">
        <v>12</v>
      </c>
      <c r="I28" s="3">
        <v>13</v>
      </c>
      <c r="J28" s="3">
        <v>13</v>
      </c>
      <c r="K28" s="3">
        <v>11</v>
      </c>
      <c r="L28" s="3">
        <v>11</v>
      </c>
      <c r="M28" s="3">
        <v>17</v>
      </c>
      <c r="N28" s="3">
        <v>14</v>
      </c>
      <c r="O28" s="3">
        <v>24</v>
      </c>
      <c r="P28" s="3">
        <v>24</v>
      </c>
      <c r="Q28" s="3">
        <v>0</v>
      </c>
      <c r="R28" s="3">
        <v>5</v>
      </c>
      <c r="S28" s="3">
        <v>3</v>
      </c>
      <c r="T28" s="3">
        <v>2</v>
      </c>
      <c r="U28" s="3">
        <v>7</v>
      </c>
      <c r="V28" s="3">
        <v>4</v>
      </c>
      <c r="W28" s="3">
        <v>6</v>
      </c>
      <c r="X28" s="3">
        <v>12</v>
      </c>
      <c r="Y28" s="3">
        <v>10</v>
      </c>
      <c r="Z28" s="8">
        <f t="shared" si="1"/>
        <v>192</v>
      </c>
      <c r="AA28" s="264"/>
    </row>
    <row r="29" spans="1:27" x14ac:dyDescent="0.25">
      <c r="A29" s="257">
        <v>12</v>
      </c>
      <c r="B29" s="380" t="s">
        <v>8</v>
      </c>
      <c r="C29" s="380"/>
      <c r="D29" s="477" t="s">
        <v>1027</v>
      </c>
      <c r="E29" s="477" t="s">
        <v>1045</v>
      </c>
      <c r="F29" s="132" t="s">
        <v>6</v>
      </c>
      <c r="G29" s="22">
        <v>31</v>
      </c>
      <c r="H29" s="22">
        <v>31</v>
      </c>
      <c r="I29" s="22">
        <v>35</v>
      </c>
      <c r="J29" s="22">
        <v>54</v>
      </c>
      <c r="K29" s="22">
        <v>28</v>
      </c>
      <c r="L29" s="22">
        <v>27</v>
      </c>
      <c r="M29" s="22">
        <v>46</v>
      </c>
      <c r="N29" s="22">
        <v>28</v>
      </c>
      <c r="O29" s="22">
        <v>21</v>
      </c>
      <c r="P29" s="22">
        <v>0</v>
      </c>
      <c r="Q29" s="22">
        <v>12</v>
      </c>
      <c r="R29" s="22">
        <v>9</v>
      </c>
      <c r="S29" s="22">
        <v>8</v>
      </c>
      <c r="T29" s="22">
        <v>11</v>
      </c>
      <c r="U29" s="22">
        <v>8</v>
      </c>
      <c r="V29" s="22">
        <v>5</v>
      </c>
      <c r="W29" s="22">
        <v>8</v>
      </c>
      <c r="X29" s="22">
        <v>8</v>
      </c>
      <c r="Y29" s="22">
        <v>13</v>
      </c>
      <c r="Z29" s="7">
        <f t="shared" si="1"/>
        <v>383</v>
      </c>
      <c r="AA29" s="255"/>
    </row>
    <row r="30" spans="1:27" ht="26.25" thickBot="1" x14ac:dyDescent="0.3">
      <c r="A30" s="279"/>
      <c r="B30" s="381"/>
      <c r="C30" s="381"/>
      <c r="D30" s="400"/>
      <c r="E30" s="400"/>
      <c r="F30" s="131" t="s">
        <v>3</v>
      </c>
      <c r="G30" s="3">
        <v>31</v>
      </c>
      <c r="H30" s="3">
        <v>31</v>
      </c>
      <c r="I30" s="3">
        <v>35</v>
      </c>
      <c r="J30" s="3">
        <v>54</v>
      </c>
      <c r="K30" s="3">
        <v>28</v>
      </c>
      <c r="L30" s="3">
        <v>27</v>
      </c>
      <c r="M30" s="3">
        <v>46</v>
      </c>
      <c r="N30" s="3">
        <v>28</v>
      </c>
      <c r="O30" s="3">
        <v>21</v>
      </c>
      <c r="P30" s="3">
        <v>0</v>
      </c>
      <c r="Q30" s="3">
        <v>12</v>
      </c>
      <c r="R30" s="3">
        <v>9</v>
      </c>
      <c r="S30" s="3">
        <v>8</v>
      </c>
      <c r="T30" s="3">
        <v>11</v>
      </c>
      <c r="U30" s="3">
        <v>8</v>
      </c>
      <c r="V30" s="3">
        <v>5</v>
      </c>
      <c r="W30" s="3">
        <v>8</v>
      </c>
      <c r="X30" s="3">
        <v>8</v>
      </c>
      <c r="Y30" s="3">
        <v>13</v>
      </c>
      <c r="Z30" s="8">
        <f t="shared" si="1"/>
        <v>383</v>
      </c>
      <c r="AA30" s="264"/>
    </row>
    <row r="31" spans="1:27" x14ac:dyDescent="0.25">
      <c r="A31" s="257">
        <v>13</v>
      </c>
      <c r="B31" s="380" t="s">
        <v>8</v>
      </c>
      <c r="C31" s="380"/>
      <c r="D31" s="477" t="s">
        <v>1928</v>
      </c>
      <c r="E31" s="477" t="s">
        <v>1046</v>
      </c>
      <c r="F31" s="132" t="s">
        <v>6</v>
      </c>
      <c r="G31" s="22">
        <v>5</v>
      </c>
      <c r="H31" s="22">
        <v>1</v>
      </c>
      <c r="I31" s="22">
        <v>0</v>
      </c>
      <c r="J31" s="22">
        <v>13</v>
      </c>
      <c r="K31" s="22">
        <v>4</v>
      </c>
      <c r="L31" s="22">
        <v>10</v>
      </c>
      <c r="M31" s="22">
        <v>0</v>
      </c>
      <c r="N31" s="22">
        <v>3</v>
      </c>
      <c r="O31" s="22">
        <v>4</v>
      </c>
      <c r="P31" s="22">
        <v>2</v>
      </c>
      <c r="Q31" s="22">
        <v>0</v>
      </c>
      <c r="R31" s="22">
        <v>3</v>
      </c>
      <c r="S31" s="22">
        <v>4</v>
      </c>
      <c r="T31" s="22">
        <v>5</v>
      </c>
      <c r="U31" s="22">
        <v>4</v>
      </c>
      <c r="V31" s="22">
        <v>7</v>
      </c>
      <c r="W31" s="22">
        <v>1</v>
      </c>
      <c r="X31" s="22">
        <v>3</v>
      </c>
      <c r="Y31" s="22">
        <v>1</v>
      </c>
      <c r="Z31" s="7">
        <f t="shared" si="1"/>
        <v>70</v>
      </c>
      <c r="AA31" s="255"/>
    </row>
    <row r="32" spans="1:27" ht="26.25" thickBot="1" x14ac:dyDescent="0.3">
      <c r="A32" s="279"/>
      <c r="B32" s="381"/>
      <c r="C32" s="381"/>
      <c r="D32" s="400"/>
      <c r="E32" s="400"/>
      <c r="F32" s="131" t="s">
        <v>3</v>
      </c>
      <c r="G32" s="3">
        <v>5</v>
      </c>
      <c r="H32" s="3">
        <v>1</v>
      </c>
      <c r="I32" s="3">
        <v>0</v>
      </c>
      <c r="J32" s="3">
        <v>13</v>
      </c>
      <c r="K32" s="3">
        <v>4</v>
      </c>
      <c r="L32" s="3">
        <v>10</v>
      </c>
      <c r="M32" s="3">
        <v>0</v>
      </c>
      <c r="N32" s="3">
        <v>3</v>
      </c>
      <c r="O32" s="3">
        <v>4</v>
      </c>
      <c r="P32" s="3">
        <v>2</v>
      </c>
      <c r="Q32" s="3">
        <v>0</v>
      </c>
      <c r="R32" s="3">
        <v>3</v>
      </c>
      <c r="S32" s="3">
        <v>4</v>
      </c>
      <c r="T32" s="3">
        <v>5</v>
      </c>
      <c r="U32" s="3">
        <v>4</v>
      </c>
      <c r="V32" s="3">
        <v>7</v>
      </c>
      <c r="W32" s="3">
        <v>1</v>
      </c>
      <c r="X32" s="3">
        <v>3</v>
      </c>
      <c r="Y32" s="3">
        <v>1</v>
      </c>
      <c r="Z32" s="8">
        <f t="shared" si="1"/>
        <v>70</v>
      </c>
      <c r="AA32" s="264"/>
    </row>
    <row r="33" spans="1:27" x14ac:dyDescent="0.25">
      <c r="A33" s="257">
        <v>14</v>
      </c>
      <c r="B33" s="380" t="s">
        <v>8</v>
      </c>
      <c r="C33" s="380"/>
      <c r="D33" s="477" t="s">
        <v>1028</v>
      </c>
      <c r="E33" s="477" t="s">
        <v>1047</v>
      </c>
      <c r="F33" s="132" t="s">
        <v>6</v>
      </c>
      <c r="G33" s="22">
        <v>97</v>
      </c>
      <c r="H33" s="22">
        <v>104</v>
      </c>
      <c r="I33" s="22">
        <v>93</v>
      </c>
      <c r="J33" s="22">
        <v>108</v>
      </c>
      <c r="K33" s="22">
        <v>86</v>
      </c>
      <c r="L33" s="22">
        <v>87</v>
      </c>
      <c r="M33" s="22">
        <v>89</v>
      </c>
      <c r="N33" s="22">
        <v>101</v>
      </c>
      <c r="O33" s="22">
        <v>90</v>
      </c>
      <c r="P33" s="22">
        <v>63</v>
      </c>
      <c r="Q33" s="22">
        <v>57</v>
      </c>
      <c r="R33" s="22">
        <v>56</v>
      </c>
      <c r="S33" s="22">
        <v>44</v>
      </c>
      <c r="T33" s="22">
        <v>40</v>
      </c>
      <c r="U33" s="22">
        <v>48</v>
      </c>
      <c r="V33" s="22">
        <v>40</v>
      </c>
      <c r="W33" s="22">
        <v>41</v>
      </c>
      <c r="X33" s="22">
        <v>42</v>
      </c>
      <c r="Y33" s="22">
        <v>37</v>
      </c>
      <c r="Z33" s="7">
        <f t="shared" si="1"/>
        <v>1323</v>
      </c>
      <c r="AA33" s="255"/>
    </row>
    <row r="34" spans="1:27" ht="26.25" thickBot="1" x14ac:dyDescent="0.3">
      <c r="A34" s="279"/>
      <c r="B34" s="381"/>
      <c r="C34" s="381"/>
      <c r="D34" s="400"/>
      <c r="E34" s="400"/>
      <c r="F34" s="131" t="s">
        <v>3</v>
      </c>
      <c r="G34" s="3">
        <v>97</v>
      </c>
      <c r="H34" s="3">
        <v>104</v>
      </c>
      <c r="I34" s="3">
        <v>93</v>
      </c>
      <c r="J34" s="3">
        <v>108</v>
      </c>
      <c r="K34" s="3">
        <v>86</v>
      </c>
      <c r="L34" s="3">
        <v>87</v>
      </c>
      <c r="M34" s="3">
        <v>89</v>
      </c>
      <c r="N34" s="3">
        <v>101</v>
      </c>
      <c r="O34" s="3">
        <v>90</v>
      </c>
      <c r="P34" s="3">
        <v>63</v>
      </c>
      <c r="Q34" s="3">
        <v>57</v>
      </c>
      <c r="R34" s="3">
        <v>56</v>
      </c>
      <c r="S34" s="3">
        <v>44</v>
      </c>
      <c r="T34" s="3">
        <v>40</v>
      </c>
      <c r="U34" s="3">
        <v>48</v>
      </c>
      <c r="V34" s="3">
        <v>40</v>
      </c>
      <c r="W34" s="3">
        <v>41</v>
      </c>
      <c r="X34" s="3">
        <v>42</v>
      </c>
      <c r="Y34" s="3">
        <v>37</v>
      </c>
      <c r="Z34" s="8">
        <f t="shared" si="1"/>
        <v>1323</v>
      </c>
      <c r="AA34" s="264"/>
    </row>
    <row r="35" spans="1:27" x14ac:dyDescent="0.25">
      <c r="A35" s="257">
        <v>15</v>
      </c>
      <c r="B35" s="380" t="s">
        <v>8</v>
      </c>
      <c r="C35" s="380"/>
      <c r="D35" s="477" t="s">
        <v>1029</v>
      </c>
      <c r="E35" s="477" t="s">
        <v>1048</v>
      </c>
      <c r="F35" s="132" t="s">
        <v>6</v>
      </c>
      <c r="G35" s="22">
        <v>18</v>
      </c>
      <c r="H35" s="22">
        <v>13</v>
      </c>
      <c r="I35" s="22">
        <v>15</v>
      </c>
      <c r="J35" s="22">
        <v>11</v>
      </c>
      <c r="K35" s="22">
        <v>13</v>
      </c>
      <c r="L35" s="22">
        <v>9</v>
      </c>
      <c r="M35" s="22">
        <v>0</v>
      </c>
      <c r="N35" s="22">
        <v>0</v>
      </c>
      <c r="O35" s="22">
        <v>0</v>
      </c>
      <c r="P35" s="22">
        <v>8</v>
      </c>
      <c r="Q35" s="22">
        <v>6</v>
      </c>
      <c r="R35" s="22">
        <v>3</v>
      </c>
      <c r="S35" s="22">
        <v>5</v>
      </c>
      <c r="T35" s="22">
        <v>4</v>
      </c>
      <c r="U35" s="22">
        <v>3</v>
      </c>
      <c r="V35" s="22">
        <v>8</v>
      </c>
      <c r="W35" s="22">
        <v>6</v>
      </c>
      <c r="X35" s="22">
        <v>5</v>
      </c>
      <c r="Y35" s="22">
        <v>7</v>
      </c>
      <c r="Z35" s="7">
        <f t="shared" si="1"/>
        <v>134</v>
      </c>
      <c r="AA35" s="255"/>
    </row>
    <row r="36" spans="1:27" ht="26.25" thickBot="1" x14ac:dyDescent="0.3">
      <c r="A36" s="279"/>
      <c r="B36" s="381"/>
      <c r="C36" s="381"/>
      <c r="D36" s="400"/>
      <c r="E36" s="400"/>
      <c r="F36" s="131" t="s">
        <v>3</v>
      </c>
      <c r="G36" s="3">
        <v>18</v>
      </c>
      <c r="H36" s="3">
        <v>13</v>
      </c>
      <c r="I36" s="3">
        <v>15</v>
      </c>
      <c r="J36" s="3">
        <v>11</v>
      </c>
      <c r="K36" s="3">
        <v>13</v>
      </c>
      <c r="L36" s="3">
        <v>9</v>
      </c>
      <c r="M36" s="3">
        <v>0</v>
      </c>
      <c r="N36" s="3">
        <v>0</v>
      </c>
      <c r="O36" s="3">
        <v>0</v>
      </c>
      <c r="P36" s="3">
        <v>8</v>
      </c>
      <c r="Q36" s="3">
        <v>6</v>
      </c>
      <c r="R36" s="3">
        <v>3</v>
      </c>
      <c r="S36" s="3">
        <v>5</v>
      </c>
      <c r="T36" s="3">
        <v>4</v>
      </c>
      <c r="U36" s="3">
        <v>3</v>
      </c>
      <c r="V36" s="3">
        <v>8</v>
      </c>
      <c r="W36" s="3">
        <v>6</v>
      </c>
      <c r="X36" s="3">
        <v>5</v>
      </c>
      <c r="Y36" s="3">
        <v>7</v>
      </c>
      <c r="Z36" s="8">
        <f t="shared" si="1"/>
        <v>134</v>
      </c>
      <c r="AA36" s="264"/>
    </row>
    <row r="37" spans="1:27" x14ac:dyDescent="0.25">
      <c r="A37" s="257">
        <v>16</v>
      </c>
      <c r="B37" s="380" t="s">
        <v>8</v>
      </c>
      <c r="C37" s="380"/>
      <c r="D37" s="477" t="s">
        <v>1030</v>
      </c>
      <c r="E37" s="477" t="s">
        <v>1049</v>
      </c>
      <c r="F37" s="132" t="s">
        <v>6</v>
      </c>
      <c r="G37" s="22">
        <v>58</v>
      </c>
      <c r="H37" s="22">
        <v>44</v>
      </c>
      <c r="I37" s="22">
        <v>52</v>
      </c>
      <c r="J37" s="22">
        <v>37</v>
      </c>
      <c r="K37" s="22">
        <v>42</v>
      </c>
      <c r="L37" s="22">
        <v>41</v>
      </c>
      <c r="M37" s="22">
        <v>0</v>
      </c>
      <c r="N37" s="22">
        <v>35</v>
      </c>
      <c r="O37" s="22">
        <v>39</v>
      </c>
      <c r="P37" s="22">
        <v>43</v>
      </c>
      <c r="Q37" s="22">
        <v>43</v>
      </c>
      <c r="R37" s="22">
        <v>37</v>
      </c>
      <c r="S37" s="22">
        <v>42</v>
      </c>
      <c r="T37" s="22">
        <v>35</v>
      </c>
      <c r="U37" s="22">
        <v>45</v>
      </c>
      <c r="V37" s="22">
        <v>20</v>
      </c>
      <c r="W37" s="22">
        <v>32</v>
      </c>
      <c r="X37" s="22">
        <v>30</v>
      </c>
      <c r="Y37" s="22">
        <v>41</v>
      </c>
      <c r="Z37" s="7">
        <f t="shared" si="1"/>
        <v>716</v>
      </c>
      <c r="AA37" s="255"/>
    </row>
    <row r="38" spans="1:27" ht="26.25" thickBot="1" x14ac:dyDescent="0.3">
      <c r="A38" s="279"/>
      <c r="B38" s="381"/>
      <c r="C38" s="381"/>
      <c r="D38" s="400"/>
      <c r="E38" s="400"/>
      <c r="F38" s="131" t="s">
        <v>3</v>
      </c>
      <c r="G38" s="3">
        <v>58</v>
      </c>
      <c r="H38" s="3">
        <v>44</v>
      </c>
      <c r="I38" s="3">
        <v>52</v>
      </c>
      <c r="J38" s="3">
        <v>37</v>
      </c>
      <c r="K38" s="3">
        <v>42</v>
      </c>
      <c r="L38" s="3">
        <v>41</v>
      </c>
      <c r="M38" s="3">
        <v>0</v>
      </c>
      <c r="N38" s="3">
        <v>35</v>
      </c>
      <c r="O38" s="3">
        <v>39</v>
      </c>
      <c r="P38" s="3">
        <v>43</v>
      </c>
      <c r="Q38" s="3">
        <v>43</v>
      </c>
      <c r="R38" s="3">
        <v>37</v>
      </c>
      <c r="S38" s="3">
        <v>42</v>
      </c>
      <c r="T38" s="3">
        <v>35</v>
      </c>
      <c r="U38" s="3">
        <v>45</v>
      </c>
      <c r="V38" s="3">
        <v>20</v>
      </c>
      <c r="W38" s="3">
        <v>32</v>
      </c>
      <c r="X38" s="3">
        <v>30</v>
      </c>
      <c r="Y38" s="3">
        <v>41</v>
      </c>
      <c r="Z38" s="8">
        <f t="shared" si="1"/>
        <v>716</v>
      </c>
      <c r="AA38" s="264"/>
    </row>
    <row r="39" spans="1:27" x14ac:dyDescent="0.25">
      <c r="A39" s="257">
        <v>17</v>
      </c>
      <c r="B39" s="380" t="s">
        <v>8</v>
      </c>
      <c r="C39" s="380"/>
      <c r="D39" s="477" t="s">
        <v>1031</v>
      </c>
      <c r="E39" s="477" t="s">
        <v>1050</v>
      </c>
      <c r="F39" s="132" t="s">
        <v>6</v>
      </c>
      <c r="G39" s="22">
        <v>46</v>
      </c>
      <c r="H39" s="22">
        <v>46</v>
      </c>
      <c r="I39" s="22">
        <v>39</v>
      </c>
      <c r="J39" s="22">
        <v>35</v>
      </c>
      <c r="K39" s="22">
        <v>40</v>
      </c>
      <c r="L39" s="22">
        <v>20</v>
      </c>
      <c r="M39" s="22">
        <v>96</v>
      </c>
      <c r="N39" s="22">
        <v>42</v>
      </c>
      <c r="O39" s="22">
        <v>28</v>
      </c>
      <c r="P39" s="22">
        <v>33</v>
      </c>
      <c r="Q39" s="22">
        <v>19</v>
      </c>
      <c r="R39" s="22">
        <v>40</v>
      </c>
      <c r="S39" s="22">
        <v>18</v>
      </c>
      <c r="T39" s="22">
        <v>25</v>
      </c>
      <c r="U39" s="22">
        <v>23</v>
      </c>
      <c r="V39" s="22">
        <v>38</v>
      </c>
      <c r="W39" s="22">
        <v>19</v>
      </c>
      <c r="X39" s="22">
        <v>32</v>
      </c>
      <c r="Y39" s="22">
        <v>35</v>
      </c>
      <c r="Z39" s="7">
        <f t="shared" si="1"/>
        <v>674</v>
      </c>
      <c r="AA39" s="255"/>
    </row>
    <row r="40" spans="1:27" ht="26.25" thickBot="1" x14ac:dyDescent="0.3">
      <c r="A40" s="279"/>
      <c r="B40" s="381"/>
      <c r="C40" s="381"/>
      <c r="D40" s="400"/>
      <c r="E40" s="400"/>
      <c r="F40" s="131" t="s">
        <v>3</v>
      </c>
      <c r="G40" s="3">
        <v>46</v>
      </c>
      <c r="H40" s="3">
        <v>46</v>
      </c>
      <c r="I40" s="3">
        <v>39</v>
      </c>
      <c r="J40" s="3">
        <v>35</v>
      </c>
      <c r="K40" s="3">
        <v>40</v>
      </c>
      <c r="L40" s="3">
        <v>20</v>
      </c>
      <c r="M40" s="3">
        <v>96</v>
      </c>
      <c r="N40" s="3">
        <v>42</v>
      </c>
      <c r="O40" s="3">
        <v>28</v>
      </c>
      <c r="P40" s="3">
        <v>33</v>
      </c>
      <c r="Q40" s="3">
        <v>19</v>
      </c>
      <c r="R40" s="3">
        <v>40</v>
      </c>
      <c r="S40" s="3">
        <v>18</v>
      </c>
      <c r="T40" s="3">
        <v>25</v>
      </c>
      <c r="U40" s="3">
        <v>23</v>
      </c>
      <c r="V40" s="3">
        <v>38</v>
      </c>
      <c r="W40" s="3">
        <v>19</v>
      </c>
      <c r="X40" s="3">
        <v>32</v>
      </c>
      <c r="Y40" s="3">
        <v>35</v>
      </c>
      <c r="Z40" s="8">
        <f t="shared" si="1"/>
        <v>674</v>
      </c>
      <c r="AA40" s="264"/>
    </row>
    <row r="41" spans="1:27" x14ac:dyDescent="0.25">
      <c r="A41" s="257">
        <v>18</v>
      </c>
      <c r="B41" s="380" t="s">
        <v>8</v>
      </c>
      <c r="C41" s="380"/>
      <c r="D41" s="477" t="s">
        <v>1032</v>
      </c>
      <c r="E41" s="477" t="s">
        <v>1051</v>
      </c>
      <c r="F41" s="132" t="s">
        <v>6</v>
      </c>
      <c r="G41" s="22">
        <v>5</v>
      </c>
      <c r="H41" s="22">
        <v>4</v>
      </c>
      <c r="I41" s="22">
        <v>5</v>
      </c>
      <c r="J41" s="22">
        <v>8</v>
      </c>
      <c r="K41" s="22">
        <v>4</v>
      </c>
      <c r="L41" s="22">
        <v>4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4</v>
      </c>
      <c r="S41" s="22">
        <v>1</v>
      </c>
      <c r="T41" s="22">
        <v>6</v>
      </c>
      <c r="U41" s="22">
        <v>7</v>
      </c>
      <c r="V41" s="22">
        <v>2</v>
      </c>
      <c r="W41" s="22">
        <v>4</v>
      </c>
      <c r="X41" s="22">
        <v>4</v>
      </c>
      <c r="Y41" s="22">
        <v>6</v>
      </c>
      <c r="Z41" s="7">
        <f t="shared" si="1"/>
        <v>64</v>
      </c>
      <c r="AA41" s="255"/>
    </row>
    <row r="42" spans="1:27" ht="26.25" thickBot="1" x14ac:dyDescent="0.3">
      <c r="A42" s="279"/>
      <c r="B42" s="381"/>
      <c r="C42" s="381"/>
      <c r="D42" s="400"/>
      <c r="E42" s="400"/>
      <c r="F42" s="131" t="s">
        <v>3</v>
      </c>
      <c r="G42" s="3">
        <v>5</v>
      </c>
      <c r="H42" s="3">
        <v>4</v>
      </c>
      <c r="I42" s="3">
        <v>5</v>
      </c>
      <c r="J42" s="3">
        <v>8</v>
      </c>
      <c r="K42" s="3">
        <v>4</v>
      </c>
      <c r="L42" s="3">
        <v>4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4</v>
      </c>
      <c r="S42" s="3">
        <v>1</v>
      </c>
      <c r="T42" s="3">
        <v>6</v>
      </c>
      <c r="U42" s="3">
        <v>7</v>
      </c>
      <c r="V42" s="3">
        <v>2</v>
      </c>
      <c r="W42" s="3">
        <v>4</v>
      </c>
      <c r="X42" s="3">
        <v>4</v>
      </c>
      <c r="Y42" s="3">
        <v>6</v>
      </c>
      <c r="Z42" s="8">
        <f t="shared" si="1"/>
        <v>64</v>
      </c>
      <c r="AA42" s="264"/>
    </row>
    <row r="43" spans="1:27" x14ac:dyDescent="0.25">
      <c r="A43" s="257">
        <v>19</v>
      </c>
      <c r="B43" s="380" t="s">
        <v>8</v>
      </c>
      <c r="C43" s="380"/>
      <c r="D43" s="477" t="s">
        <v>2210</v>
      </c>
      <c r="E43" s="477" t="s">
        <v>1052</v>
      </c>
      <c r="F43" s="132" t="s">
        <v>6</v>
      </c>
      <c r="G43" s="22">
        <v>45</v>
      </c>
      <c r="H43" s="22">
        <v>55</v>
      </c>
      <c r="I43" s="22">
        <v>51</v>
      </c>
      <c r="J43" s="22">
        <v>56</v>
      </c>
      <c r="K43" s="22">
        <v>33</v>
      </c>
      <c r="L43" s="22">
        <v>50</v>
      </c>
      <c r="M43" s="22">
        <v>55</v>
      </c>
      <c r="N43" s="22">
        <v>39</v>
      </c>
      <c r="O43" s="22">
        <v>36</v>
      </c>
      <c r="P43" s="22">
        <v>23</v>
      </c>
      <c r="Q43" s="22">
        <v>20</v>
      </c>
      <c r="R43" s="22">
        <v>8</v>
      </c>
      <c r="S43" s="22">
        <v>27</v>
      </c>
      <c r="T43" s="22">
        <v>17</v>
      </c>
      <c r="U43" s="22">
        <v>17</v>
      </c>
      <c r="V43" s="22">
        <v>18</v>
      </c>
      <c r="W43" s="22">
        <v>24</v>
      </c>
      <c r="X43" s="22">
        <v>20</v>
      </c>
      <c r="Y43" s="22">
        <v>27</v>
      </c>
      <c r="Z43" s="7">
        <f t="shared" si="1"/>
        <v>621</v>
      </c>
      <c r="AA43" s="255"/>
    </row>
    <row r="44" spans="1:27" ht="26.25" thickBot="1" x14ac:dyDescent="0.3">
      <c r="A44" s="279"/>
      <c r="B44" s="381"/>
      <c r="C44" s="381"/>
      <c r="D44" s="400"/>
      <c r="E44" s="400"/>
      <c r="F44" s="131" t="s">
        <v>3</v>
      </c>
      <c r="G44" s="3">
        <v>45</v>
      </c>
      <c r="H44" s="3">
        <v>55</v>
      </c>
      <c r="I44" s="3">
        <v>51</v>
      </c>
      <c r="J44" s="3">
        <v>56</v>
      </c>
      <c r="K44" s="3">
        <v>33</v>
      </c>
      <c r="L44" s="3">
        <v>50</v>
      </c>
      <c r="M44" s="3">
        <v>55</v>
      </c>
      <c r="N44" s="3">
        <v>39</v>
      </c>
      <c r="O44" s="3">
        <v>36</v>
      </c>
      <c r="P44" s="3">
        <v>23</v>
      </c>
      <c r="Q44" s="3">
        <v>20</v>
      </c>
      <c r="R44" s="3">
        <v>8</v>
      </c>
      <c r="S44" s="3">
        <v>27</v>
      </c>
      <c r="T44" s="3">
        <v>17</v>
      </c>
      <c r="U44" s="3">
        <v>17</v>
      </c>
      <c r="V44" s="3">
        <v>18</v>
      </c>
      <c r="W44" s="3">
        <v>24</v>
      </c>
      <c r="X44" s="3">
        <v>20</v>
      </c>
      <c r="Y44" s="3">
        <v>27</v>
      </c>
      <c r="Z44" s="8">
        <f t="shared" si="1"/>
        <v>621</v>
      </c>
      <c r="AA44" s="264"/>
    </row>
    <row r="45" spans="1:27" x14ac:dyDescent="0.25">
      <c r="A45" s="257">
        <v>20</v>
      </c>
      <c r="B45" s="380" t="s">
        <v>8</v>
      </c>
      <c r="C45" s="380"/>
      <c r="D45" s="477" t="s">
        <v>1033</v>
      </c>
      <c r="E45" s="477" t="s">
        <v>1053</v>
      </c>
      <c r="F45" s="132" t="s">
        <v>6</v>
      </c>
      <c r="G45" s="22">
        <v>148</v>
      </c>
      <c r="H45" s="22">
        <v>119</v>
      </c>
      <c r="I45" s="22">
        <v>136</v>
      </c>
      <c r="J45" s="22">
        <v>108</v>
      </c>
      <c r="K45" s="22">
        <v>121</v>
      </c>
      <c r="L45" s="22">
        <v>102</v>
      </c>
      <c r="M45" s="22">
        <v>106</v>
      </c>
      <c r="N45" s="22">
        <v>113</v>
      </c>
      <c r="O45" s="22">
        <v>106</v>
      </c>
      <c r="P45" s="22">
        <v>107</v>
      </c>
      <c r="Q45" s="22">
        <v>86</v>
      </c>
      <c r="R45" s="22">
        <v>56</v>
      </c>
      <c r="S45" s="22">
        <v>80</v>
      </c>
      <c r="T45" s="22">
        <v>45</v>
      </c>
      <c r="U45" s="22">
        <v>70</v>
      </c>
      <c r="V45" s="22">
        <v>68</v>
      </c>
      <c r="W45" s="22">
        <v>70</v>
      </c>
      <c r="X45" s="22">
        <v>65</v>
      </c>
      <c r="Y45" s="22">
        <v>66</v>
      </c>
      <c r="Z45" s="7">
        <f t="shared" si="1"/>
        <v>1772</v>
      </c>
      <c r="AA45" s="255"/>
    </row>
    <row r="46" spans="1:27" ht="26.25" thickBot="1" x14ac:dyDescent="0.3">
      <c r="A46" s="279"/>
      <c r="B46" s="381"/>
      <c r="C46" s="381"/>
      <c r="D46" s="400"/>
      <c r="E46" s="400"/>
      <c r="F46" s="131" t="s">
        <v>3</v>
      </c>
      <c r="G46" s="3">
        <v>148</v>
      </c>
      <c r="H46" s="3">
        <v>119</v>
      </c>
      <c r="I46" s="3">
        <v>136</v>
      </c>
      <c r="J46" s="3">
        <v>108</v>
      </c>
      <c r="K46" s="3">
        <v>121</v>
      </c>
      <c r="L46" s="3">
        <v>102</v>
      </c>
      <c r="M46" s="3">
        <v>106</v>
      </c>
      <c r="N46" s="3">
        <v>113</v>
      </c>
      <c r="O46" s="3">
        <v>106</v>
      </c>
      <c r="P46" s="3">
        <v>107</v>
      </c>
      <c r="Q46" s="3">
        <v>86</v>
      </c>
      <c r="R46" s="3">
        <v>56</v>
      </c>
      <c r="S46" s="3">
        <v>80</v>
      </c>
      <c r="T46" s="3">
        <v>45</v>
      </c>
      <c r="U46" s="3">
        <v>70</v>
      </c>
      <c r="V46" s="3">
        <v>68</v>
      </c>
      <c r="W46" s="3">
        <v>70</v>
      </c>
      <c r="X46" s="3">
        <v>65</v>
      </c>
      <c r="Y46" s="3">
        <v>66</v>
      </c>
      <c r="Z46" s="8">
        <f t="shared" si="1"/>
        <v>1772</v>
      </c>
      <c r="AA46" s="264"/>
    </row>
    <row r="47" spans="1:27" x14ac:dyDescent="0.25">
      <c r="A47" s="257">
        <v>21</v>
      </c>
      <c r="B47" s="380" t="s">
        <v>8</v>
      </c>
      <c r="C47" s="380"/>
      <c r="D47" s="477" t="s">
        <v>1034</v>
      </c>
      <c r="E47" s="477" t="s">
        <v>1035</v>
      </c>
      <c r="F47" s="132" t="s">
        <v>6</v>
      </c>
      <c r="G47" s="22">
        <v>51</v>
      </c>
      <c r="H47" s="22">
        <v>44</v>
      </c>
      <c r="I47" s="22">
        <v>44</v>
      </c>
      <c r="J47" s="22">
        <v>58</v>
      </c>
      <c r="K47" s="22">
        <v>45</v>
      </c>
      <c r="L47" s="22">
        <v>41</v>
      </c>
      <c r="M47" s="22">
        <v>128</v>
      </c>
      <c r="N47" s="22">
        <v>51</v>
      </c>
      <c r="O47" s="22">
        <v>40</v>
      </c>
      <c r="P47" s="22">
        <v>0</v>
      </c>
      <c r="Q47" s="22">
        <v>41</v>
      </c>
      <c r="R47" s="22">
        <v>20</v>
      </c>
      <c r="S47" s="22">
        <v>28</v>
      </c>
      <c r="T47" s="22">
        <v>18</v>
      </c>
      <c r="U47" s="22">
        <v>18</v>
      </c>
      <c r="V47" s="22">
        <v>20</v>
      </c>
      <c r="W47" s="22">
        <v>23</v>
      </c>
      <c r="X47" s="22">
        <v>17</v>
      </c>
      <c r="Y47" s="22">
        <v>29</v>
      </c>
      <c r="Z47" s="7">
        <f t="shared" si="1"/>
        <v>716</v>
      </c>
      <c r="AA47" s="255"/>
    </row>
    <row r="48" spans="1:27" ht="26.25" thickBot="1" x14ac:dyDescent="0.3">
      <c r="A48" s="279"/>
      <c r="B48" s="381"/>
      <c r="C48" s="381"/>
      <c r="D48" s="400"/>
      <c r="E48" s="400"/>
      <c r="F48" s="131" t="s">
        <v>3</v>
      </c>
      <c r="G48" s="3">
        <v>51</v>
      </c>
      <c r="H48" s="3">
        <v>44</v>
      </c>
      <c r="I48" s="3">
        <v>44</v>
      </c>
      <c r="J48" s="3">
        <v>58</v>
      </c>
      <c r="K48" s="3">
        <v>45</v>
      </c>
      <c r="L48" s="3">
        <v>41</v>
      </c>
      <c r="M48" s="3">
        <v>128</v>
      </c>
      <c r="N48" s="3">
        <v>51</v>
      </c>
      <c r="O48" s="3">
        <v>40</v>
      </c>
      <c r="P48" s="3">
        <v>0</v>
      </c>
      <c r="Q48" s="3">
        <v>41</v>
      </c>
      <c r="R48" s="3">
        <v>20</v>
      </c>
      <c r="S48" s="3">
        <v>28</v>
      </c>
      <c r="T48" s="3">
        <v>18</v>
      </c>
      <c r="U48" s="3">
        <v>18</v>
      </c>
      <c r="V48" s="3">
        <v>20</v>
      </c>
      <c r="W48" s="3">
        <v>23</v>
      </c>
      <c r="X48" s="3">
        <v>17</v>
      </c>
      <c r="Y48" s="3">
        <v>29</v>
      </c>
      <c r="Z48" s="8">
        <f t="shared" si="1"/>
        <v>716</v>
      </c>
      <c r="AA48" s="264"/>
    </row>
    <row r="49" spans="1:27" x14ac:dyDescent="0.25">
      <c r="A49" s="257">
        <v>22</v>
      </c>
      <c r="B49" s="380" t="s">
        <v>8</v>
      </c>
      <c r="C49" s="380"/>
      <c r="D49" s="477" t="s">
        <v>2211</v>
      </c>
      <c r="E49" s="477" t="s">
        <v>1054</v>
      </c>
      <c r="F49" s="132" t="s">
        <v>6</v>
      </c>
      <c r="G49" s="22">
        <v>60</v>
      </c>
      <c r="H49" s="22">
        <v>27</v>
      </c>
      <c r="I49" s="22">
        <v>36</v>
      </c>
      <c r="J49" s="22">
        <v>40</v>
      </c>
      <c r="K49" s="22">
        <v>24</v>
      </c>
      <c r="L49" s="22">
        <v>23</v>
      </c>
      <c r="M49" s="22">
        <v>28</v>
      </c>
      <c r="N49" s="22">
        <v>26</v>
      </c>
      <c r="O49" s="22">
        <v>23</v>
      </c>
      <c r="P49" s="22">
        <v>27</v>
      </c>
      <c r="Q49" s="22">
        <v>22</v>
      </c>
      <c r="R49" s="22">
        <v>21</v>
      </c>
      <c r="S49" s="22">
        <v>18</v>
      </c>
      <c r="T49" s="22">
        <v>16</v>
      </c>
      <c r="U49" s="22">
        <v>14</v>
      </c>
      <c r="V49" s="22">
        <v>24</v>
      </c>
      <c r="W49" s="22">
        <v>17</v>
      </c>
      <c r="X49" s="22">
        <v>16</v>
      </c>
      <c r="Y49" s="22">
        <v>6</v>
      </c>
      <c r="Z49" s="7">
        <f t="shared" si="1"/>
        <v>468</v>
      </c>
      <c r="AA49" s="255"/>
    </row>
    <row r="50" spans="1:27" ht="26.25" thickBot="1" x14ac:dyDescent="0.3">
      <c r="A50" s="279"/>
      <c r="B50" s="381"/>
      <c r="C50" s="381"/>
      <c r="D50" s="400"/>
      <c r="E50" s="400"/>
      <c r="F50" s="131" t="s">
        <v>3</v>
      </c>
      <c r="G50" s="3">
        <v>60</v>
      </c>
      <c r="H50" s="3">
        <v>27</v>
      </c>
      <c r="I50" s="3">
        <v>36</v>
      </c>
      <c r="J50" s="3">
        <v>40</v>
      </c>
      <c r="K50" s="3">
        <v>24</v>
      </c>
      <c r="L50" s="3">
        <v>23</v>
      </c>
      <c r="M50" s="3">
        <v>28</v>
      </c>
      <c r="N50" s="3">
        <v>26</v>
      </c>
      <c r="O50" s="3">
        <v>23</v>
      </c>
      <c r="P50" s="3">
        <v>27</v>
      </c>
      <c r="Q50" s="3">
        <v>22</v>
      </c>
      <c r="R50" s="3">
        <v>21</v>
      </c>
      <c r="S50" s="3">
        <v>18</v>
      </c>
      <c r="T50" s="3">
        <v>16</v>
      </c>
      <c r="U50" s="3">
        <v>14</v>
      </c>
      <c r="V50" s="3">
        <v>24</v>
      </c>
      <c r="W50" s="3">
        <v>17</v>
      </c>
      <c r="X50" s="3">
        <v>16</v>
      </c>
      <c r="Y50" s="3">
        <v>6</v>
      </c>
      <c r="Z50" s="8">
        <f t="shared" si="1"/>
        <v>468</v>
      </c>
      <c r="AA50" s="264"/>
    </row>
    <row r="51" spans="1:27" x14ac:dyDescent="0.25">
      <c r="A51" s="257">
        <v>23</v>
      </c>
      <c r="B51" s="380" t="s">
        <v>8</v>
      </c>
      <c r="C51" s="380"/>
      <c r="D51" s="477" t="s">
        <v>1036</v>
      </c>
      <c r="E51" s="477" t="s">
        <v>1037</v>
      </c>
      <c r="F51" s="132" t="s">
        <v>6</v>
      </c>
      <c r="G51" s="22">
        <v>29</v>
      </c>
      <c r="H51" s="22">
        <v>25</v>
      </c>
      <c r="I51" s="22">
        <v>24</v>
      </c>
      <c r="J51" s="22">
        <v>34</v>
      </c>
      <c r="K51" s="22">
        <v>27</v>
      </c>
      <c r="L51" s="22">
        <v>40</v>
      </c>
      <c r="M51" s="22">
        <v>24</v>
      </c>
      <c r="N51" s="22">
        <v>17</v>
      </c>
      <c r="O51" s="22">
        <v>17</v>
      </c>
      <c r="P51" s="22">
        <v>14</v>
      </c>
      <c r="Q51" s="22">
        <v>0</v>
      </c>
      <c r="R51" s="22">
        <v>14</v>
      </c>
      <c r="S51" s="22">
        <v>12</v>
      </c>
      <c r="T51" s="22">
        <v>12</v>
      </c>
      <c r="U51" s="22">
        <v>11</v>
      </c>
      <c r="V51" s="22">
        <v>9</v>
      </c>
      <c r="W51" s="22">
        <v>10</v>
      </c>
      <c r="X51" s="22">
        <v>11</v>
      </c>
      <c r="Y51" s="22">
        <v>10</v>
      </c>
      <c r="Z51" s="7">
        <f t="shared" si="1"/>
        <v>340</v>
      </c>
      <c r="AA51" s="255"/>
    </row>
    <row r="52" spans="1:27" ht="26.25" thickBot="1" x14ac:dyDescent="0.3">
      <c r="A52" s="279"/>
      <c r="B52" s="381"/>
      <c r="C52" s="381"/>
      <c r="D52" s="400"/>
      <c r="E52" s="400"/>
      <c r="F52" s="131" t="s">
        <v>3</v>
      </c>
      <c r="G52" s="3">
        <v>29</v>
      </c>
      <c r="H52" s="3">
        <v>25</v>
      </c>
      <c r="I52" s="3">
        <v>24</v>
      </c>
      <c r="J52" s="3">
        <v>34</v>
      </c>
      <c r="K52" s="3">
        <v>27</v>
      </c>
      <c r="L52" s="3">
        <v>40</v>
      </c>
      <c r="M52" s="3">
        <v>24</v>
      </c>
      <c r="N52" s="3">
        <v>17</v>
      </c>
      <c r="O52" s="3">
        <v>17</v>
      </c>
      <c r="P52" s="3">
        <v>14</v>
      </c>
      <c r="Q52" s="3">
        <v>0</v>
      </c>
      <c r="R52" s="3">
        <v>14</v>
      </c>
      <c r="S52" s="3">
        <v>12</v>
      </c>
      <c r="T52" s="3">
        <v>12</v>
      </c>
      <c r="U52" s="3">
        <v>11</v>
      </c>
      <c r="V52" s="3">
        <v>9</v>
      </c>
      <c r="W52" s="3">
        <v>10</v>
      </c>
      <c r="X52" s="3">
        <v>11</v>
      </c>
      <c r="Y52" s="3">
        <v>10</v>
      </c>
      <c r="Z52" s="8">
        <f t="shared" si="1"/>
        <v>340</v>
      </c>
      <c r="AA52" s="264"/>
    </row>
    <row r="53" spans="1:27" x14ac:dyDescent="0.25">
      <c r="A53" s="322" t="s">
        <v>13</v>
      </c>
      <c r="B53" s="323"/>
      <c r="C53" s="323"/>
      <c r="D53" s="323"/>
      <c r="E53" s="323"/>
      <c r="F53" s="27" t="s">
        <v>6</v>
      </c>
      <c r="G53" s="7">
        <f>G51+G49+G47+G45+G43+G41+G39+G37+G35+G33+G31+G29+G27+G25+G23+G21+G19+G17+G15+G13+G11+G9+G7+G3</f>
        <v>1180</v>
      </c>
      <c r="H53" s="7">
        <f t="shared" ref="H53:Z53" si="2">H51+H49+H47+H45+H43+H41+H39+H37+H35+H33+H31+H29+H27+H25+H23+H21+H19+H17+H15+H13+H11+H9+H7+H3</f>
        <v>1152</v>
      </c>
      <c r="I53" s="7">
        <f t="shared" si="2"/>
        <v>1170</v>
      </c>
      <c r="J53" s="7">
        <f t="shared" si="2"/>
        <v>1207</v>
      </c>
      <c r="K53" s="7">
        <f t="shared" si="2"/>
        <v>1091</v>
      </c>
      <c r="L53" s="7">
        <f t="shared" si="2"/>
        <v>978</v>
      </c>
      <c r="M53" s="7">
        <f t="shared" si="2"/>
        <v>1012</v>
      </c>
      <c r="N53" s="7">
        <f t="shared" si="2"/>
        <v>910</v>
      </c>
      <c r="O53" s="7">
        <f t="shared" si="2"/>
        <v>865</v>
      </c>
      <c r="P53" s="7">
        <f t="shared" si="2"/>
        <v>690</v>
      </c>
      <c r="Q53" s="7">
        <f t="shared" si="2"/>
        <v>716</v>
      </c>
      <c r="R53" s="7">
        <f t="shared" si="2"/>
        <v>629</v>
      </c>
      <c r="S53" s="7">
        <f t="shared" si="2"/>
        <v>625</v>
      </c>
      <c r="T53" s="7">
        <f t="shared" si="2"/>
        <v>479</v>
      </c>
      <c r="U53" s="7">
        <f t="shared" si="2"/>
        <v>515</v>
      </c>
      <c r="V53" s="7">
        <f t="shared" si="2"/>
        <v>516</v>
      </c>
      <c r="W53" s="7">
        <f t="shared" si="2"/>
        <v>527</v>
      </c>
      <c r="X53" s="7">
        <f t="shared" si="2"/>
        <v>505</v>
      </c>
      <c r="Y53" s="7">
        <f t="shared" si="2"/>
        <v>545</v>
      </c>
      <c r="Z53" s="7">
        <f t="shared" si="2"/>
        <v>15312</v>
      </c>
      <c r="AA53" s="150"/>
    </row>
    <row r="54" spans="1:27" ht="26.25" thickBot="1" x14ac:dyDescent="0.3">
      <c r="A54" s="324"/>
      <c r="B54" s="325"/>
      <c r="C54" s="325"/>
      <c r="D54" s="325"/>
      <c r="E54" s="325"/>
      <c r="F54" s="26" t="s">
        <v>3</v>
      </c>
      <c r="G54" s="8">
        <f>G52+G50+G48+G46+G44+G42+G40+G38+G36+G34+G32+G30+G28+G26+G24+G22+G20+G18+G16+G14+G12+G10+G8+G4</f>
        <v>1022</v>
      </c>
      <c r="H54" s="8">
        <f t="shared" ref="H54:Z54" si="3">H52+H50+H48+H46+H44+H42+H40+H38+H36+H34+H32+H30+H28+H26+H24+H22+H20+H18+H16+H14+H12+H10+H8+H4</f>
        <v>1018</v>
      </c>
      <c r="I54" s="8">
        <f t="shared" si="3"/>
        <v>994</v>
      </c>
      <c r="J54" s="8">
        <f t="shared" si="3"/>
        <v>1023</v>
      </c>
      <c r="K54" s="8">
        <f t="shared" si="3"/>
        <v>908</v>
      </c>
      <c r="L54" s="8">
        <f t="shared" si="3"/>
        <v>813</v>
      </c>
      <c r="M54" s="8">
        <f t="shared" si="3"/>
        <v>940</v>
      </c>
      <c r="N54" s="8">
        <f t="shared" si="3"/>
        <v>881</v>
      </c>
      <c r="O54" s="8">
        <f t="shared" si="3"/>
        <v>836</v>
      </c>
      <c r="P54" s="8">
        <f t="shared" si="3"/>
        <v>661</v>
      </c>
      <c r="Q54" s="8">
        <f t="shared" si="3"/>
        <v>646</v>
      </c>
      <c r="R54" s="8">
        <f t="shared" si="3"/>
        <v>559</v>
      </c>
      <c r="S54" s="8">
        <f t="shared" si="3"/>
        <v>549</v>
      </c>
      <c r="T54" s="8">
        <f t="shared" si="3"/>
        <v>479</v>
      </c>
      <c r="U54" s="8">
        <f t="shared" si="3"/>
        <v>515</v>
      </c>
      <c r="V54" s="8">
        <f t="shared" si="3"/>
        <v>516</v>
      </c>
      <c r="W54" s="8">
        <f t="shared" si="3"/>
        <v>527</v>
      </c>
      <c r="X54" s="8">
        <f t="shared" si="3"/>
        <v>505</v>
      </c>
      <c r="Y54" s="8">
        <f t="shared" si="3"/>
        <v>545</v>
      </c>
      <c r="Z54" s="8">
        <f t="shared" si="3"/>
        <v>13937</v>
      </c>
      <c r="AA54" s="191"/>
    </row>
  </sheetData>
  <mergeCells count="122"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  <mergeCell ref="A9:A10"/>
    <mergeCell ref="B9:C10"/>
    <mergeCell ref="D9:D10"/>
    <mergeCell ref="E9:E10"/>
    <mergeCell ref="AA9:AA10"/>
    <mergeCell ref="A11:A12"/>
    <mergeCell ref="B11:C12"/>
    <mergeCell ref="D11:D12"/>
    <mergeCell ref="E11:E12"/>
    <mergeCell ref="AA11:AA12"/>
    <mergeCell ref="A13:A14"/>
    <mergeCell ref="B13:C14"/>
    <mergeCell ref="D13:D14"/>
    <mergeCell ref="E13:E14"/>
    <mergeCell ref="AA13:AA14"/>
    <mergeCell ref="A15:A16"/>
    <mergeCell ref="B15:C16"/>
    <mergeCell ref="D15:D16"/>
    <mergeCell ref="E15:E16"/>
    <mergeCell ref="AA15:AA16"/>
    <mergeCell ref="A17:A18"/>
    <mergeCell ref="B17:C18"/>
    <mergeCell ref="D17:D18"/>
    <mergeCell ref="E17:E18"/>
    <mergeCell ref="AA17:AA18"/>
    <mergeCell ref="A19:A20"/>
    <mergeCell ref="B19:C20"/>
    <mergeCell ref="D19:D20"/>
    <mergeCell ref="E19:E20"/>
    <mergeCell ref="AA19:AA20"/>
    <mergeCell ref="A21:A22"/>
    <mergeCell ref="B21:C22"/>
    <mergeCell ref="D21:D22"/>
    <mergeCell ref="E21:E22"/>
    <mergeCell ref="AA21:AA22"/>
    <mergeCell ref="A23:A24"/>
    <mergeCell ref="B23:C24"/>
    <mergeCell ref="D23:D24"/>
    <mergeCell ref="E23:E24"/>
    <mergeCell ref="AA23:AA24"/>
    <mergeCell ref="A25:A26"/>
    <mergeCell ref="B25:C26"/>
    <mergeCell ref="D25:D26"/>
    <mergeCell ref="E25:E26"/>
    <mergeCell ref="AA25:AA26"/>
    <mergeCell ref="A27:A28"/>
    <mergeCell ref="B27:C28"/>
    <mergeCell ref="D27:D28"/>
    <mergeCell ref="E27:E28"/>
    <mergeCell ref="AA27:AA28"/>
    <mergeCell ref="A29:A30"/>
    <mergeCell ref="B29:C30"/>
    <mergeCell ref="D29:D30"/>
    <mergeCell ref="E29:E30"/>
    <mergeCell ref="AA29:AA30"/>
    <mergeCell ref="A31:A32"/>
    <mergeCell ref="B31:C32"/>
    <mergeCell ref="D31:D32"/>
    <mergeCell ref="E31:E32"/>
    <mergeCell ref="AA31:AA32"/>
    <mergeCell ref="A33:A34"/>
    <mergeCell ref="B33:C34"/>
    <mergeCell ref="D33:D34"/>
    <mergeCell ref="E33:E34"/>
    <mergeCell ref="AA33:AA34"/>
    <mergeCell ref="A35:A36"/>
    <mergeCell ref="B35:C36"/>
    <mergeCell ref="D35:D36"/>
    <mergeCell ref="E35:E36"/>
    <mergeCell ref="AA35:AA36"/>
    <mergeCell ref="A37:A38"/>
    <mergeCell ref="B37:C38"/>
    <mergeCell ref="D37:D38"/>
    <mergeCell ref="E37:E38"/>
    <mergeCell ref="AA37:AA38"/>
    <mergeCell ref="A39:A40"/>
    <mergeCell ref="B39:C40"/>
    <mergeCell ref="D39:D40"/>
    <mergeCell ref="E39:E40"/>
    <mergeCell ref="AA39:AA40"/>
    <mergeCell ref="A41:A42"/>
    <mergeCell ref="B41:C42"/>
    <mergeCell ref="D41:D42"/>
    <mergeCell ref="E41:E42"/>
    <mergeCell ref="AA41:AA42"/>
    <mergeCell ref="A43:A44"/>
    <mergeCell ref="B43:C44"/>
    <mergeCell ref="D43:D44"/>
    <mergeCell ref="E43:E44"/>
    <mergeCell ref="AA43:AA44"/>
    <mergeCell ref="A45:A46"/>
    <mergeCell ref="B45:C46"/>
    <mergeCell ref="D45:D46"/>
    <mergeCell ref="E45:E46"/>
    <mergeCell ref="AA45:AA46"/>
    <mergeCell ref="A51:A52"/>
    <mergeCell ref="B51:C52"/>
    <mergeCell ref="D51:D52"/>
    <mergeCell ref="E51:E52"/>
    <mergeCell ref="AA51:AA52"/>
    <mergeCell ref="A53:E54"/>
    <mergeCell ref="A47:A48"/>
    <mergeCell ref="B47:C48"/>
    <mergeCell ref="D47:D48"/>
    <mergeCell ref="E47:E48"/>
    <mergeCell ref="AA47:AA48"/>
    <mergeCell ref="A49:A50"/>
    <mergeCell ref="B49:C50"/>
    <mergeCell ref="D49:D50"/>
    <mergeCell ref="E49:E50"/>
    <mergeCell ref="AA49:AA50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0"/>
  <sheetViews>
    <sheetView showGridLines="0" topLeftCell="A2" zoomScale="75" zoomScaleNormal="75" zoomScaleSheetLayoutView="100" workbookViewId="0">
      <pane xSplit="6" ySplit="5" topLeftCell="G73" activePane="bottomRight" state="frozen"/>
      <selection activeCell="A2" sqref="A2"/>
      <selection pane="topRight" activeCell="G2" sqref="G2"/>
      <selection pane="bottomLeft" activeCell="A7" sqref="A7"/>
      <selection pane="bottomRight" activeCell="E88" sqref="E88:E1180"/>
    </sheetView>
  </sheetViews>
  <sheetFormatPr defaultRowHeight="12.75" x14ac:dyDescent="0.25"/>
  <cols>
    <col min="1" max="1" width="4.28515625" style="115" customWidth="1"/>
    <col min="2" max="2" width="39.28515625" style="116" customWidth="1"/>
    <col min="3" max="3" width="5.85546875" style="117" customWidth="1"/>
    <col min="4" max="4" width="66.28515625" style="118" customWidth="1"/>
    <col min="5" max="5" width="17" style="115" customWidth="1"/>
    <col min="6" max="6" width="34" style="116" customWidth="1"/>
    <col min="7" max="25" width="5.7109375" style="18" bestFit="1" customWidth="1"/>
    <col min="26" max="26" width="7" style="18" customWidth="1"/>
    <col min="27" max="27" width="20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68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69" t="s">
        <v>11</v>
      </c>
    </row>
    <row r="3" spans="1:27" ht="25.5" x14ac:dyDescent="0.25">
      <c r="A3" s="277" t="s">
        <v>1870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f>SUM(G3:Y3)</f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173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f>SUM(G4:Y4)</f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67" t="s">
        <v>4</v>
      </c>
      <c r="B6" s="266" t="s">
        <v>14</v>
      </c>
      <c r="C6" s="266"/>
      <c r="D6" s="168" t="s">
        <v>15</v>
      </c>
      <c r="E6" s="168" t="s">
        <v>7</v>
      </c>
      <c r="F6" s="168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69" t="s">
        <v>11</v>
      </c>
    </row>
    <row r="7" spans="1:27" x14ac:dyDescent="0.25">
      <c r="A7" s="257" t="s">
        <v>77</v>
      </c>
      <c r="B7" s="259" t="s">
        <v>8</v>
      </c>
      <c r="C7" s="259"/>
      <c r="D7" s="275" t="s">
        <v>78</v>
      </c>
      <c r="E7" s="275" t="s">
        <v>79</v>
      </c>
      <c r="F7" s="165" t="s">
        <v>6</v>
      </c>
      <c r="G7" s="95">
        <v>60</v>
      </c>
      <c r="H7" s="95">
        <v>50</v>
      </c>
      <c r="I7" s="95">
        <v>44</v>
      </c>
      <c r="J7" s="95">
        <v>46</v>
      </c>
      <c r="K7" s="95">
        <v>26</v>
      </c>
      <c r="L7" s="95">
        <v>23</v>
      </c>
      <c r="M7" s="95">
        <v>32</v>
      </c>
      <c r="N7" s="95">
        <v>31</v>
      </c>
      <c r="O7" s="95">
        <v>10</v>
      </c>
      <c r="P7" s="95">
        <v>29</v>
      </c>
      <c r="Q7" s="95">
        <v>25</v>
      </c>
      <c r="R7" s="95">
        <v>26</v>
      </c>
      <c r="S7" s="95">
        <v>28</v>
      </c>
      <c r="T7" s="95">
        <v>25</v>
      </c>
      <c r="U7" s="95">
        <v>36</v>
      </c>
      <c r="V7" s="95">
        <v>36</v>
      </c>
      <c r="W7" s="95">
        <v>24</v>
      </c>
      <c r="X7" s="95">
        <v>40</v>
      </c>
      <c r="Y7" s="95">
        <v>27</v>
      </c>
      <c r="Z7" s="175">
        <f t="shared" ref="Z7:Z70" si="0">SUM(G7:Y7)</f>
        <v>618</v>
      </c>
      <c r="AA7" s="255"/>
    </row>
    <row r="8" spans="1:27" ht="25.5" x14ac:dyDescent="0.25">
      <c r="A8" s="258"/>
      <c r="B8" s="260"/>
      <c r="C8" s="260"/>
      <c r="D8" s="276"/>
      <c r="E8" s="276"/>
      <c r="F8" s="166" t="s">
        <v>3</v>
      </c>
      <c r="G8" s="95">
        <v>60</v>
      </c>
      <c r="H8" s="95">
        <v>50</v>
      </c>
      <c r="I8" s="95">
        <v>44</v>
      </c>
      <c r="J8" s="95">
        <v>46</v>
      </c>
      <c r="K8" s="95">
        <v>26</v>
      </c>
      <c r="L8" s="95">
        <v>23</v>
      </c>
      <c r="M8" s="95">
        <v>32</v>
      </c>
      <c r="N8" s="95">
        <v>31</v>
      </c>
      <c r="O8" s="95">
        <v>10</v>
      </c>
      <c r="P8" s="95">
        <v>29</v>
      </c>
      <c r="Q8" s="96">
        <v>25</v>
      </c>
      <c r="R8" s="96">
        <v>26</v>
      </c>
      <c r="S8" s="96">
        <v>28</v>
      </c>
      <c r="T8" s="96">
        <v>25</v>
      </c>
      <c r="U8" s="96">
        <v>36</v>
      </c>
      <c r="V8" s="96">
        <v>36</v>
      </c>
      <c r="W8" s="96">
        <v>24</v>
      </c>
      <c r="X8" s="96">
        <v>40</v>
      </c>
      <c r="Y8" s="96">
        <v>27</v>
      </c>
      <c r="Z8" s="176">
        <f t="shared" si="0"/>
        <v>618</v>
      </c>
      <c r="AA8" s="256"/>
    </row>
    <row r="9" spans="1:27" x14ac:dyDescent="0.25">
      <c r="A9" s="258"/>
      <c r="B9" s="260" t="s">
        <v>10</v>
      </c>
      <c r="C9" s="309" t="s">
        <v>80</v>
      </c>
      <c r="D9" s="298" t="s">
        <v>81</v>
      </c>
      <c r="E9" s="276" t="s">
        <v>82</v>
      </c>
      <c r="F9" s="166" t="s">
        <v>6</v>
      </c>
      <c r="G9" s="5">
        <v>35</v>
      </c>
      <c r="H9" s="5">
        <v>39</v>
      </c>
      <c r="I9" s="5">
        <v>29</v>
      </c>
      <c r="J9" s="5">
        <v>25</v>
      </c>
      <c r="K9" s="5">
        <v>32</v>
      </c>
      <c r="L9" s="5">
        <v>17</v>
      </c>
      <c r="M9" s="5">
        <v>13</v>
      </c>
      <c r="N9" s="5">
        <v>10</v>
      </c>
      <c r="O9" s="5">
        <v>19</v>
      </c>
      <c r="P9" s="5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f t="shared" si="0"/>
        <v>219</v>
      </c>
      <c r="AA9" s="256"/>
    </row>
    <row r="10" spans="1:27" ht="26.25" thickBot="1" x14ac:dyDescent="0.3">
      <c r="A10" s="258"/>
      <c r="B10" s="260"/>
      <c r="C10" s="309"/>
      <c r="D10" s="282"/>
      <c r="E10" s="276"/>
      <c r="F10" s="166" t="s">
        <v>3</v>
      </c>
      <c r="G10" s="97">
        <v>35</v>
      </c>
      <c r="H10" s="97">
        <v>39</v>
      </c>
      <c r="I10" s="97">
        <v>29</v>
      </c>
      <c r="J10" s="97">
        <v>25</v>
      </c>
      <c r="K10" s="97">
        <v>32</v>
      </c>
      <c r="L10" s="97">
        <v>17</v>
      </c>
      <c r="M10" s="97">
        <v>13</v>
      </c>
      <c r="N10" s="97">
        <v>10</v>
      </c>
      <c r="O10" s="97">
        <v>19</v>
      </c>
      <c r="P10" s="23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176">
        <f t="shared" si="0"/>
        <v>219</v>
      </c>
      <c r="AA10" s="256"/>
    </row>
    <row r="11" spans="1:27" x14ac:dyDescent="0.25">
      <c r="A11" s="261" t="s">
        <v>12</v>
      </c>
      <c r="B11" s="259" t="s">
        <v>8</v>
      </c>
      <c r="C11" s="259"/>
      <c r="D11" s="281" t="s">
        <v>83</v>
      </c>
      <c r="E11" s="310" t="s">
        <v>84</v>
      </c>
      <c r="F11" s="165" t="s">
        <v>6</v>
      </c>
      <c r="G11" s="98">
        <v>42</v>
      </c>
      <c r="H11" s="98">
        <v>65</v>
      </c>
      <c r="I11" s="98">
        <v>35</v>
      </c>
      <c r="J11" s="98">
        <v>45</v>
      </c>
      <c r="K11" s="98">
        <v>33</v>
      </c>
      <c r="L11" s="98">
        <v>31</v>
      </c>
      <c r="M11" s="98">
        <v>0</v>
      </c>
      <c r="N11" s="98">
        <v>29</v>
      </c>
      <c r="O11" s="98">
        <v>0</v>
      </c>
      <c r="P11" s="98">
        <v>30</v>
      </c>
      <c r="Q11" s="98">
        <v>22</v>
      </c>
      <c r="R11" s="98">
        <v>23</v>
      </c>
      <c r="S11" s="98">
        <v>16</v>
      </c>
      <c r="T11" s="98">
        <v>21</v>
      </c>
      <c r="U11" s="98">
        <v>15</v>
      </c>
      <c r="V11" s="98">
        <v>11</v>
      </c>
      <c r="W11" s="98">
        <v>22</v>
      </c>
      <c r="X11" s="98">
        <v>18</v>
      </c>
      <c r="Y11" s="98">
        <v>10</v>
      </c>
      <c r="Z11" s="175">
        <f t="shared" si="0"/>
        <v>468</v>
      </c>
      <c r="AA11" s="273"/>
    </row>
    <row r="12" spans="1:27" ht="26.25" thickBot="1" x14ac:dyDescent="0.3">
      <c r="A12" s="262"/>
      <c r="B12" s="260"/>
      <c r="C12" s="260"/>
      <c r="D12" s="278"/>
      <c r="E12" s="311"/>
      <c r="F12" s="166" t="s">
        <v>3</v>
      </c>
      <c r="G12" s="97">
        <v>42</v>
      </c>
      <c r="H12" s="97">
        <v>65</v>
      </c>
      <c r="I12" s="97">
        <v>35</v>
      </c>
      <c r="J12" s="97">
        <v>45</v>
      </c>
      <c r="K12" s="97">
        <v>33</v>
      </c>
      <c r="L12" s="97">
        <v>31</v>
      </c>
      <c r="M12" s="97">
        <v>0</v>
      </c>
      <c r="N12" s="97">
        <v>29</v>
      </c>
      <c r="O12" s="97">
        <v>0</v>
      </c>
      <c r="P12" s="97">
        <v>30</v>
      </c>
      <c r="Q12" s="97">
        <v>22</v>
      </c>
      <c r="R12" s="97">
        <v>23</v>
      </c>
      <c r="S12" s="97">
        <v>16</v>
      </c>
      <c r="T12" s="97">
        <v>21</v>
      </c>
      <c r="U12" s="97">
        <v>15</v>
      </c>
      <c r="V12" s="97">
        <v>11</v>
      </c>
      <c r="W12" s="97">
        <v>22</v>
      </c>
      <c r="X12" s="97">
        <v>18</v>
      </c>
      <c r="Y12" s="97">
        <v>10</v>
      </c>
      <c r="Z12" s="176">
        <f t="shared" si="0"/>
        <v>468</v>
      </c>
      <c r="AA12" s="274"/>
    </row>
    <row r="13" spans="1:27" x14ac:dyDescent="0.25">
      <c r="A13" s="257" t="s">
        <v>22</v>
      </c>
      <c r="B13" s="259" t="s">
        <v>8</v>
      </c>
      <c r="C13" s="259"/>
      <c r="D13" s="275" t="s">
        <v>85</v>
      </c>
      <c r="E13" s="275" t="s">
        <v>86</v>
      </c>
      <c r="F13" s="165" t="s">
        <v>6</v>
      </c>
      <c r="G13" s="99">
        <v>80</v>
      </c>
      <c r="H13" s="99">
        <v>106</v>
      </c>
      <c r="I13" s="99">
        <v>92</v>
      </c>
      <c r="J13" s="99">
        <v>91</v>
      </c>
      <c r="K13" s="99">
        <v>90</v>
      </c>
      <c r="L13" s="99">
        <v>79</v>
      </c>
      <c r="M13" s="99">
        <v>81</v>
      </c>
      <c r="N13" s="99">
        <v>65</v>
      </c>
      <c r="O13" s="99">
        <v>24</v>
      </c>
      <c r="P13" s="99">
        <v>45</v>
      </c>
      <c r="Q13" s="99">
        <v>38</v>
      </c>
      <c r="R13" s="99">
        <v>27</v>
      </c>
      <c r="S13" s="99">
        <v>35</v>
      </c>
      <c r="T13" s="99">
        <v>25</v>
      </c>
      <c r="U13" s="99">
        <v>23</v>
      </c>
      <c r="V13" s="99">
        <v>25</v>
      </c>
      <c r="W13" s="99">
        <v>27</v>
      </c>
      <c r="X13" s="99">
        <v>33</v>
      </c>
      <c r="Y13" s="99">
        <v>42</v>
      </c>
      <c r="Z13" s="175">
        <f t="shared" si="0"/>
        <v>1028</v>
      </c>
      <c r="AA13" s="255"/>
    </row>
    <row r="14" spans="1:27" ht="26.25" thickBot="1" x14ac:dyDescent="0.3">
      <c r="A14" s="258"/>
      <c r="B14" s="260"/>
      <c r="C14" s="260"/>
      <c r="D14" s="276"/>
      <c r="E14" s="276"/>
      <c r="F14" s="166" t="s">
        <v>3</v>
      </c>
      <c r="G14" s="100">
        <v>80</v>
      </c>
      <c r="H14" s="100">
        <v>106</v>
      </c>
      <c r="I14" s="100">
        <v>92</v>
      </c>
      <c r="J14" s="100">
        <v>91</v>
      </c>
      <c r="K14" s="100">
        <v>90</v>
      </c>
      <c r="L14" s="100">
        <v>79</v>
      </c>
      <c r="M14" s="100">
        <v>81</v>
      </c>
      <c r="N14" s="100">
        <v>65</v>
      </c>
      <c r="O14" s="100">
        <v>24</v>
      </c>
      <c r="P14" s="100">
        <v>45</v>
      </c>
      <c r="Q14" s="100">
        <v>38</v>
      </c>
      <c r="R14" s="100">
        <v>27</v>
      </c>
      <c r="S14" s="100">
        <v>35</v>
      </c>
      <c r="T14" s="100">
        <v>25</v>
      </c>
      <c r="U14" s="100">
        <v>23</v>
      </c>
      <c r="V14" s="100">
        <v>25</v>
      </c>
      <c r="W14" s="100">
        <v>27</v>
      </c>
      <c r="X14" s="100">
        <v>33</v>
      </c>
      <c r="Y14" s="100">
        <v>42</v>
      </c>
      <c r="Z14" s="176">
        <f t="shared" si="0"/>
        <v>1028</v>
      </c>
      <c r="AA14" s="256"/>
    </row>
    <row r="15" spans="1:27" x14ac:dyDescent="0.25">
      <c r="A15" s="261" t="s">
        <v>24</v>
      </c>
      <c r="B15" s="259" t="s">
        <v>8</v>
      </c>
      <c r="C15" s="259"/>
      <c r="D15" s="281" t="s">
        <v>87</v>
      </c>
      <c r="E15" s="310" t="s">
        <v>88</v>
      </c>
      <c r="F15" s="165" t="s">
        <v>6</v>
      </c>
      <c r="G15" s="98">
        <v>45</v>
      </c>
      <c r="H15" s="98">
        <v>66</v>
      </c>
      <c r="I15" s="98">
        <v>73</v>
      </c>
      <c r="J15" s="98">
        <v>107</v>
      </c>
      <c r="K15" s="98">
        <v>84</v>
      </c>
      <c r="L15" s="98">
        <v>77</v>
      </c>
      <c r="M15" s="98">
        <v>69</v>
      </c>
      <c r="N15" s="98">
        <v>60</v>
      </c>
      <c r="O15" s="98">
        <v>27</v>
      </c>
      <c r="P15" s="98">
        <v>26</v>
      </c>
      <c r="Q15" s="98">
        <v>23</v>
      </c>
      <c r="R15" s="98">
        <v>25</v>
      </c>
      <c r="S15" s="98">
        <v>16</v>
      </c>
      <c r="T15" s="98">
        <v>25</v>
      </c>
      <c r="U15" s="98">
        <v>21</v>
      </c>
      <c r="V15" s="98">
        <v>32</v>
      </c>
      <c r="W15" s="98">
        <v>32</v>
      </c>
      <c r="X15" s="98">
        <v>32</v>
      </c>
      <c r="Y15" s="98">
        <v>30</v>
      </c>
      <c r="Z15" s="175">
        <f t="shared" si="0"/>
        <v>870</v>
      </c>
      <c r="AA15" s="273"/>
    </row>
    <row r="16" spans="1:27" ht="26.25" thickBot="1" x14ac:dyDescent="0.3">
      <c r="A16" s="262"/>
      <c r="B16" s="260"/>
      <c r="C16" s="260"/>
      <c r="D16" s="278"/>
      <c r="E16" s="311"/>
      <c r="F16" s="166" t="s">
        <v>3</v>
      </c>
      <c r="G16" s="97">
        <v>45</v>
      </c>
      <c r="H16" s="97">
        <v>66</v>
      </c>
      <c r="I16" s="97">
        <v>73</v>
      </c>
      <c r="J16" s="97">
        <v>107</v>
      </c>
      <c r="K16" s="97">
        <v>84</v>
      </c>
      <c r="L16" s="97">
        <v>77</v>
      </c>
      <c r="M16" s="97">
        <v>69</v>
      </c>
      <c r="N16" s="97">
        <v>60</v>
      </c>
      <c r="O16" s="97">
        <v>27</v>
      </c>
      <c r="P16" s="97">
        <v>26</v>
      </c>
      <c r="Q16" s="97">
        <v>23</v>
      </c>
      <c r="R16" s="97">
        <v>25</v>
      </c>
      <c r="S16" s="97">
        <v>16</v>
      </c>
      <c r="T16" s="97">
        <v>25</v>
      </c>
      <c r="U16" s="97">
        <v>21</v>
      </c>
      <c r="V16" s="97">
        <v>32</v>
      </c>
      <c r="W16" s="97">
        <v>32</v>
      </c>
      <c r="X16" s="97">
        <v>32</v>
      </c>
      <c r="Y16" s="97">
        <v>30</v>
      </c>
      <c r="Z16" s="176">
        <f t="shared" si="0"/>
        <v>870</v>
      </c>
      <c r="AA16" s="274"/>
    </row>
    <row r="17" spans="1:27" x14ac:dyDescent="0.25">
      <c r="A17" s="257" t="s">
        <v>25</v>
      </c>
      <c r="B17" s="259" t="s">
        <v>8</v>
      </c>
      <c r="C17" s="259"/>
      <c r="D17" s="275" t="s">
        <v>89</v>
      </c>
      <c r="E17" s="275" t="s">
        <v>90</v>
      </c>
      <c r="F17" s="165" t="s">
        <v>6</v>
      </c>
      <c r="G17" s="98">
        <v>139</v>
      </c>
      <c r="H17" s="98">
        <v>133</v>
      </c>
      <c r="I17" s="98">
        <v>145</v>
      </c>
      <c r="J17" s="98">
        <v>157</v>
      </c>
      <c r="K17" s="98">
        <v>119</v>
      </c>
      <c r="L17" s="98">
        <v>144</v>
      </c>
      <c r="M17" s="98">
        <v>148</v>
      </c>
      <c r="N17" s="98">
        <v>109</v>
      </c>
      <c r="O17" s="98">
        <v>54</v>
      </c>
      <c r="P17" s="98">
        <v>91</v>
      </c>
      <c r="Q17" s="98">
        <v>47</v>
      </c>
      <c r="R17" s="98">
        <v>24</v>
      </c>
      <c r="S17" s="98">
        <v>36</v>
      </c>
      <c r="T17" s="98">
        <v>34</v>
      </c>
      <c r="U17" s="98">
        <v>22</v>
      </c>
      <c r="V17" s="98">
        <v>26</v>
      </c>
      <c r="W17" s="98">
        <v>30</v>
      </c>
      <c r="X17" s="98">
        <v>33</v>
      </c>
      <c r="Y17" s="98">
        <v>25</v>
      </c>
      <c r="Z17" s="175">
        <f t="shared" si="0"/>
        <v>1516</v>
      </c>
      <c r="AA17" s="255"/>
    </row>
    <row r="18" spans="1:27" ht="26.25" thickBot="1" x14ac:dyDescent="0.3">
      <c r="A18" s="258"/>
      <c r="B18" s="260"/>
      <c r="C18" s="260"/>
      <c r="D18" s="276"/>
      <c r="E18" s="276"/>
      <c r="F18" s="166" t="s">
        <v>3</v>
      </c>
      <c r="G18" s="97">
        <v>139</v>
      </c>
      <c r="H18" s="97">
        <v>133</v>
      </c>
      <c r="I18" s="97">
        <v>145</v>
      </c>
      <c r="J18" s="97">
        <v>157</v>
      </c>
      <c r="K18" s="97">
        <v>119</v>
      </c>
      <c r="L18" s="97">
        <v>144</v>
      </c>
      <c r="M18" s="97">
        <v>148</v>
      </c>
      <c r="N18" s="97">
        <v>109</v>
      </c>
      <c r="O18" s="97">
        <v>54</v>
      </c>
      <c r="P18" s="97">
        <v>91</v>
      </c>
      <c r="Q18" s="97">
        <v>47</v>
      </c>
      <c r="R18" s="97">
        <v>24</v>
      </c>
      <c r="S18" s="97">
        <v>36</v>
      </c>
      <c r="T18" s="97">
        <v>34</v>
      </c>
      <c r="U18" s="97">
        <v>22</v>
      </c>
      <c r="V18" s="97">
        <v>26</v>
      </c>
      <c r="W18" s="97">
        <v>30</v>
      </c>
      <c r="X18" s="97">
        <v>33</v>
      </c>
      <c r="Y18" s="97">
        <v>25</v>
      </c>
      <c r="Z18" s="176">
        <f t="shared" si="0"/>
        <v>1516</v>
      </c>
      <c r="AA18" s="256"/>
    </row>
    <row r="19" spans="1:27" x14ac:dyDescent="0.25">
      <c r="A19" s="261" t="s">
        <v>26</v>
      </c>
      <c r="B19" s="259" t="s">
        <v>8</v>
      </c>
      <c r="C19" s="259"/>
      <c r="D19" s="281" t="s">
        <v>91</v>
      </c>
      <c r="E19" s="310" t="s">
        <v>92</v>
      </c>
      <c r="F19" s="165" t="s">
        <v>6</v>
      </c>
      <c r="G19" s="98">
        <f>65+63</f>
        <v>128</v>
      </c>
      <c r="H19" s="98">
        <f>67+60</f>
        <v>127</v>
      </c>
      <c r="I19" s="98">
        <f>65+41</f>
        <v>106</v>
      </c>
      <c r="J19" s="98">
        <f>52+42</f>
        <v>94</v>
      </c>
      <c r="K19" s="98">
        <f>47+27</f>
        <v>74</v>
      </c>
      <c r="L19" s="98">
        <f>38+37</f>
        <v>75</v>
      </c>
      <c r="M19" s="98">
        <f>121+151</f>
        <v>272</v>
      </c>
      <c r="N19" s="98">
        <f>17+53</f>
        <v>70</v>
      </c>
      <c r="O19" s="98">
        <f>22+15</f>
        <v>37</v>
      </c>
      <c r="P19" s="98">
        <f>38+35</f>
        <v>73</v>
      </c>
      <c r="Q19" s="98">
        <v>43</v>
      </c>
      <c r="R19" s="98">
        <v>21</v>
      </c>
      <c r="S19" s="98">
        <v>24</v>
      </c>
      <c r="T19" s="98">
        <v>23</v>
      </c>
      <c r="U19" s="98">
        <v>26</v>
      </c>
      <c r="V19" s="98">
        <f>2+34</f>
        <v>36</v>
      </c>
      <c r="W19" s="98">
        <f>2+40</f>
        <v>42</v>
      </c>
      <c r="X19" s="98">
        <f>2+25</f>
        <v>27</v>
      </c>
      <c r="Y19" s="98">
        <v>29</v>
      </c>
      <c r="Z19" s="175">
        <f t="shared" si="0"/>
        <v>1327</v>
      </c>
      <c r="AA19" s="273"/>
    </row>
    <row r="20" spans="1:27" ht="26.25" thickBot="1" x14ac:dyDescent="0.3">
      <c r="A20" s="262"/>
      <c r="B20" s="260"/>
      <c r="C20" s="260"/>
      <c r="D20" s="278"/>
      <c r="E20" s="311"/>
      <c r="F20" s="166" t="s">
        <v>3</v>
      </c>
      <c r="G20" s="97">
        <f>65+63</f>
        <v>128</v>
      </c>
      <c r="H20" s="97">
        <f>67+60</f>
        <v>127</v>
      </c>
      <c r="I20" s="97">
        <f>65+41</f>
        <v>106</v>
      </c>
      <c r="J20" s="97">
        <f>52+42</f>
        <v>94</v>
      </c>
      <c r="K20" s="97">
        <f>47+27</f>
        <v>74</v>
      </c>
      <c r="L20" s="97">
        <f>38+37</f>
        <v>75</v>
      </c>
      <c r="M20" s="97">
        <f>121+151</f>
        <v>272</v>
      </c>
      <c r="N20" s="97">
        <f>17+53</f>
        <v>70</v>
      </c>
      <c r="O20" s="97">
        <f>22+15</f>
        <v>37</v>
      </c>
      <c r="P20" s="97">
        <f>38+35</f>
        <v>73</v>
      </c>
      <c r="Q20" s="97">
        <v>43</v>
      </c>
      <c r="R20" s="97">
        <v>21</v>
      </c>
      <c r="S20" s="97">
        <v>24</v>
      </c>
      <c r="T20" s="97">
        <v>23</v>
      </c>
      <c r="U20" s="97">
        <v>26</v>
      </c>
      <c r="V20" s="97">
        <f>2+34</f>
        <v>36</v>
      </c>
      <c r="W20" s="97">
        <f>2+40</f>
        <v>42</v>
      </c>
      <c r="X20" s="97">
        <f>2+25</f>
        <v>27</v>
      </c>
      <c r="Y20" s="97">
        <v>29</v>
      </c>
      <c r="Z20" s="176">
        <f t="shared" si="0"/>
        <v>1327</v>
      </c>
      <c r="AA20" s="274"/>
    </row>
    <row r="21" spans="1:27" x14ac:dyDescent="0.25">
      <c r="A21" s="257" t="s">
        <v>27</v>
      </c>
      <c r="B21" s="259" t="s">
        <v>8</v>
      </c>
      <c r="C21" s="259"/>
      <c r="D21" s="275" t="s">
        <v>93</v>
      </c>
      <c r="E21" s="275" t="s">
        <v>94</v>
      </c>
      <c r="F21" s="165" t="s">
        <v>6</v>
      </c>
      <c r="G21" s="101">
        <v>170</v>
      </c>
      <c r="H21" s="101">
        <v>162</v>
      </c>
      <c r="I21" s="101">
        <v>190</v>
      </c>
      <c r="J21" s="101">
        <v>145</v>
      </c>
      <c r="K21" s="101">
        <v>156</v>
      </c>
      <c r="L21" s="101">
        <v>139</v>
      </c>
      <c r="M21" s="101">
        <v>143</v>
      </c>
      <c r="N21" s="101">
        <v>156</v>
      </c>
      <c r="O21" s="101">
        <v>56</v>
      </c>
      <c r="P21" s="101">
        <v>163</v>
      </c>
      <c r="Q21" s="101">
        <v>115</v>
      </c>
      <c r="R21" s="101">
        <v>157</v>
      </c>
      <c r="S21" s="101">
        <v>155</v>
      </c>
      <c r="T21" s="101">
        <v>135</v>
      </c>
      <c r="U21" s="101">
        <v>137</v>
      </c>
      <c r="V21" s="101">
        <v>132</v>
      </c>
      <c r="W21" s="101">
        <v>135</v>
      </c>
      <c r="X21" s="101">
        <v>125</v>
      </c>
      <c r="Y21" s="101">
        <v>154</v>
      </c>
      <c r="Z21" s="175">
        <f t="shared" si="0"/>
        <v>2725</v>
      </c>
      <c r="AA21" s="255"/>
    </row>
    <row r="22" spans="1:27" ht="26.25" thickBot="1" x14ac:dyDescent="0.3">
      <c r="A22" s="258"/>
      <c r="B22" s="260"/>
      <c r="C22" s="260"/>
      <c r="D22" s="276"/>
      <c r="E22" s="276"/>
      <c r="F22" s="166" t="s">
        <v>3</v>
      </c>
      <c r="G22" s="102">
        <v>170</v>
      </c>
      <c r="H22" s="102">
        <v>162</v>
      </c>
      <c r="I22" s="102">
        <v>190</v>
      </c>
      <c r="J22" s="102">
        <v>145</v>
      </c>
      <c r="K22" s="102">
        <v>156</v>
      </c>
      <c r="L22" s="102">
        <v>139</v>
      </c>
      <c r="M22" s="102">
        <v>143</v>
      </c>
      <c r="N22" s="102">
        <v>156</v>
      </c>
      <c r="O22" s="102">
        <v>56</v>
      </c>
      <c r="P22" s="102">
        <v>163</v>
      </c>
      <c r="Q22" s="102">
        <v>115</v>
      </c>
      <c r="R22" s="102">
        <v>157</v>
      </c>
      <c r="S22" s="102">
        <v>155</v>
      </c>
      <c r="T22" s="102">
        <v>135</v>
      </c>
      <c r="U22" s="102">
        <v>137</v>
      </c>
      <c r="V22" s="102">
        <v>132</v>
      </c>
      <c r="W22" s="102">
        <v>135</v>
      </c>
      <c r="X22" s="102">
        <v>125</v>
      </c>
      <c r="Y22" s="102">
        <v>154</v>
      </c>
      <c r="Z22" s="176">
        <f t="shared" si="0"/>
        <v>2725</v>
      </c>
      <c r="AA22" s="256"/>
    </row>
    <row r="23" spans="1:27" x14ac:dyDescent="0.25">
      <c r="A23" s="261" t="s">
        <v>28</v>
      </c>
      <c r="B23" s="259" t="s">
        <v>8</v>
      </c>
      <c r="C23" s="259"/>
      <c r="D23" s="281" t="s">
        <v>95</v>
      </c>
      <c r="E23" s="310" t="s">
        <v>96</v>
      </c>
      <c r="F23" s="165" t="s">
        <v>6</v>
      </c>
      <c r="G23" s="98">
        <v>174</v>
      </c>
      <c r="H23" s="98">
        <v>215</v>
      </c>
      <c r="I23" s="98">
        <v>195</v>
      </c>
      <c r="J23" s="98">
        <v>201</v>
      </c>
      <c r="K23" s="98">
        <v>191</v>
      </c>
      <c r="L23" s="98">
        <v>169</v>
      </c>
      <c r="M23" s="98">
        <v>180</v>
      </c>
      <c r="N23" s="98">
        <v>139</v>
      </c>
      <c r="O23" s="98">
        <v>64</v>
      </c>
      <c r="P23" s="98">
        <v>120</v>
      </c>
      <c r="Q23" s="98">
        <v>65</v>
      </c>
      <c r="R23" s="98">
        <v>80</v>
      </c>
      <c r="S23" s="98">
        <v>64</v>
      </c>
      <c r="T23" s="98">
        <v>81</v>
      </c>
      <c r="U23" s="98">
        <v>66</v>
      </c>
      <c r="V23" s="98">
        <v>78</v>
      </c>
      <c r="W23" s="98">
        <v>66</v>
      </c>
      <c r="X23" s="98">
        <v>59</v>
      </c>
      <c r="Y23" s="98">
        <v>64</v>
      </c>
      <c r="Z23" s="175">
        <f t="shared" si="0"/>
        <v>2271</v>
      </c>
      <c r="AA23" s="273"/>
    </row>
    <row r="24" spans="1:27" ht="26.25" thickBot="1" x14ac:dyDescent="0.3">
      <c r="A24" s="262"/>
      <c r="B24" s="260"/>
      <c r="C24" s="260"/>
      <c r="D24" s="278"/>
      <c r="E24" s="311"/>
      <c r="F24" s="166" t="s">
        <v>3</v>
      </c>
      <c r="G24" s="97">
        <v>174</v>
      </c>
      <c r="H24" s="97">
        <v>215</v>
      </c>
      <c r="I24" s="97">
        <v>195</v>
      </c>
      <c r="J24" s="97">
        <v>201</v>
      </c>
      <c r="K24" s="97">
        <v>191</v>
      </c>
      <c r="L24" s="97">
        <v>169</v>
      </c>
      <c r="M24" s="97">
        <v>180</v>
      </c>
      <c r="N24" s="97">
        <v>139</v>
      </c>
      <c r="O24" s="97">
        <v>64</v>
      </c>
      <c r="P24" s="97">
        <v>120</v>
      </c>
      <c r="Q24" s="97">
        <v>65</v>
      </c>
      <c r="R24" s="97">
        <v>80</v>
      </c>
      <c r="S24" s="97">
        <v>64</v>
      </c>
      <c r="T24" s="97">
        <v>81</v>
      </c>
      <c r="U24" s="97">
        <v>66</v>
      </c>
      <c r="V24" s="97">
        <v>78</v>
      </c>
      <c r="W24" s="97">
        <v>66</v>
      </c>
      <c r="X24" s="97">
        <v>59</v>
      </c>
      <c r="Y24" s="97">
        <f>46+18</f>
        <v>64</v>
      </c>
      <c r="Z24" s="176">
        <f t="shared" si="0"/>
        <v>2271</v>
      </c>
      <c r="AA24" s="274"/>
    </row>
    <row r="25" spans="1:27" x14ac:dyDescent="0.25">
      <c r="A25" s="257" t="s">
        <v>30</v>
      </c>
      <c r="B25" s="259" t="s">
        <v>8</v>
      </c>
      <c r="C25" s="259"/>
      <c r="D25" s="275" t="s">
        <v>97</v>
      </c>
      <c r="E25" s="275" t="s">
        <v>98</v>
      </c>
      <c r="F25" s="165" t="s">
        <v>6</v>
      </c>
      <c r="G25" s="99">
        <v>143</v>
      </c>
      <c r="H25" s="99">
        <v>196</v>
      </c>
      <c r="I25" s="98">
        <v>166</v>
      </c>
      <c r="J25" s="98">
        <v>179</v>
      </c>
      <c r="K25" s="98">
        <v>133</v>
      </c>
      <c r="L25" s="98">
        <v>143</v>
      </c>
      <c r="M25" s="99">
        <v>116</v>
      </c>
      <c r="N25" s="99">
        <v>88</v>
      </c>
      <c r="O25" s="99">
        <v>40</v>
      </c>
      <c r="P25" s="99">
        <v>81</v>
      </c>
      <c r="Q25" s="99">
        <v>111</v>
      </c>
      <c r="R25" s="99">
        <v>86</v>
      </c>
      <c r="S25" s="99">
        <v>91</v>
      </c>
      <c r="T25" s="99">
        <v>84</v>
      </c>
      <c r="U25" s="99">
        <v>80</v>
      </c>
      <c r="V25" s="99">
        <v>86</v>
      </c>
      <c r="W25" s="99">
        <v>80</v>
      </c>
      <c r="X25" s="99">
        <v>86</v>
      </c>
      <c r="Y25" s="99">
        <v>88</v>
      </c>
      <c r="Z25" s="175">
        <f t="shared" si="0"/>
        <v>2077</v>
      </c>
      <c r="AA25" s="255"/>
    </row>
    <row r="26" spans="1:27" ht="26.25" thickBot="1" x14ac:dyDescent="0.3">
      <c r="A26" s="258"/>
      <c r="B26" s="260"/>
      <c r="C26" s="260"/>
      <c r="D26" s="276"/>
      <c r="E26" s="276"/>
      <c r="F26" s="166" t="s">
        <v>3</v>
      </c>
      <c r="G26" s="100">
        <v>143</v>
      </c>
      <c r="H26" s="100">
        <v>196</v>
      </c>
      <c r="I26" s="97">
        <v>69</v>
      </c>
      <c r="J26" s="97">
        <v>179</v>
      </c>
      <c r="K26" s="97">
        <v>133</v>
      </c>
      <c r="L26" s="97">
        <v>143</v>
      </c>
      <c r="M26" s="100">
        <v>116</v>
      </c>
      <c r="N26" s="100">
        <v>88</v>
      </c>
      <c r="O26" s="100">
        <v>40</v>
      </c>
      <c r="P26" s="100">
        <v>81</v>
      </c>
      <c r="Q26" s="100">
        <v>111</v>
      </c>
      <c r="R26" s="100">
        <v>86</v>
      </c>
      <c r="S26" s="100">
        <v>91</v>
      </c>
      <c r="T26" s="100">
        <v>84</v>
      </c>
      <c r="U26" s="100">
        <v>80</v>
      </c>
      <c r="V26" s="100">
        <v>86</v>
      </c>
      <c r="W26" s="100">
        <v>80</v>
      </c>
      <c r="X26" s="100">
        <v>86</v>
      </c>
      <c r="Y26" s="100">
        <v>88</v>
      </c>
      <c r="Z26" s="176">
        <f t="shared" si="0"/>
        <v>1980</v>
      </c>
      <c r="AA26" s="256"/>
    </row>
    <row r="27" spans="1:27" x14ac:dyDescent="0.25">
      <c r="A27" s="261" t="s">
        <v>31</v>
      </c>
      <c r="B27" s="259" t="s">
        <v>8</v>
      </c>
      <c r="C27" s="259"/>
      <c r="D27" s="281" t="s">
        <v>99</v>
      </c>
      <c r="E27" s="310" t="s">
        <v>100</v>
      </c>
      <c r="F27" s="165" t="s">
        <v>6</v>
      </c>
      <c r="G27" s="98">
        <v>135</v>
      </c>
      <c r="H27" s="98">
        <v>148</v>
      </c>
      <c r="I27" s="98">
        <v>135</v>
      </c>
      <c r="J27" s="98">
        <v>142</v>
      </c>
      <c r="K27" s="98">
        <v>108</v>
      </c>
      <c r="L27" s="98">
        <v>116</v>
      </c>
      <c r="M27" s="98">
        <v>86</v>
      </c>
      <c r="N27" s="98">
        <v>90</v>
      </c>
      <c r="O27" s="98">
        <v>36</v>
      </c>
      <c r="P27" s="98">
        <v>50</v>
      </c>
      <c r="Q27" s="98">
        <v>39</v>
      </c>
      <c r="R27" s="98">
        <v>63</v>
      </c>
      <c r="S27" s="98">
        <v>61</v>
      </c>
      <c r="T27" s="98">
        <v>51</v>
      </c>
      <c r="U27" s="98">
        <v>61</v>
      </c>
      <c r="V27" s="98">
        <v>44</v>
      </c>
      <c r="W27" s="98">
        <v>67</v>
      </c>
      <c r="X27" s="98">
        <v>59</v>
      </c>
      <c r="Y27" s="98">
        <v>54</v>
      </c>
      <c r="Z27" s="175">
        <f t="shared" si="0"/>
        <v>1545</v>
      </c>
      <c r="AA27" s="312" t="s">
        <v>2344</v>
      </c>
    </row>
    <row r="28" spans="1:27" ht="26.25" thickBot="1" x14ac:dyDescent="0.3">
      <c r="A28" s="262"/>
      <c r="B28" s="260"/>
      <c r="C28" s="260"/>
      <c r="D28" s="278"/>
      <c r="E28" s="311"/>
      <c r="F28" s="166" t="s">
        <v>3</v>
      </c>
      <c r="G28" s="97">
        <v>81</v>
      </c>
      <c r="H28" s="97">
        <v>102</v>
      </c>
      <c r="I28" s="97">
        <v>96</v>
      </c>
      <c r="J28" s="97">
        <v>88</v>
      </c>
      <c r="K28" s="97">
        <v>0</v>
      </c>
      <c r="L28" s="97">
        <v>0</v>
      </c>
      <c r="M28" s="97">
        <v>0</v>
      </c>
      <c r="N28" s="97">
        <v>0</v>
      </c>
      <c r="O28" s="97">
        <v>36</v>
      </c>
      <c r="P28" s="97">
        <v>50</v>
      </c>
      <c r="Q28" s="97">
        <v>38</v>
      </c>
      <c r="R28" s="97">
        <v>62</v>
      </c>
      <c r="S28" s="97">
        <v>59</v>
      </c>
      <c r="T28" s="97">
        <v>51</v>
      </c>
      <c r="U28" s="97">
        <v>61</v>
      </c>
      <c r="V28" s="97">
        <v>44</v>
      </c>
      <c r="W28" s="97">
        <v>67</v>
      </c>
      <c r="X28" s="97">
        <v>59</v>
      </c>
      <c r="Y28" s="97">
        <f>46+8</f>
        <v>54</v>
      </c>
      <c r="Z28" s="176">
        <f t="shared" si="0"/>
        <v>948</v>
      </c>
      <c r="AA28" s="313"/>
    </row>
    <row r="29" spans="1:27" x14ac:dyDescent="0.25">
      <c r="A29" s="257" t="s">
        <v>32</v>
      </c>
      <c r="B29" s="259" t="s">
        <v>8</v>
      </c>
      <c r="C29" s="259"/>
      <c r="D29" s="275" t="s">
        <v>101</v>
      </c>
      <c r="E29" s="275" t="s">
        <v>102</v>
      </c>
      <c r="F29" s="165" t="s">
        <v>6</v>
      </c>
      <c r="G29" s="99">
        <v>216</v>
      </c>
      <c r="H29" s="99">
        <v>235</v>
      </c>
      <c r="I29" s="99">
        <v>229</v>
      </c>
      <c r="J29" s="99">
        <v>191</v>
      </c>
      <c r="K29" s="99">
        <v>216</v>
      </c>
      <c r="L29" s="99">
        <v>165</v>
      </c>
      <c r="M29" s="99">
        <v>164</v>
      </c>
      <c r="N29" s="99">
        <v>159</v>
      </c>
      <c r="O29" s="99">
        <v>144</v>
      </c>
      <c r="P29" s="99">
        <v>98</v>
      </c>
      <c r="Q29" s="99">
        <v>126</v>
      </c>
      <c r="R29" s="99">
        <v>68</v>
      </c>
      <c r="S29" s="99">
        <v>111</v>
      </c>
      <c r="T29" s="99">
        <v>118</v>
      </c>
      <c r="U29" s="99">
        <v>106</v>
      </c>
      <c r="V29" s="99">
        <v>97</v>
      </c>
      <c r="W29" s="99">
        <v>118</v>
      </c>
      <c r="X29" s="99">
        <v>97</v>
      </c>
      <c r="Y29" s="99">
        <v>132</v>
      </c>
      <c r="Z29" s="175">
        <f t="shared" si="0"/>
        <v>2790</v>
      </c>
      <c r="AA29" s="255"/>
    </row>
    <row r="30" spans="1:27" ht="25.5" x14ac:dyDescent="0.25">
      <c r="A30" s="258"/>
      <c r="B30" s="260"/>
      <c r="C30" s="260"/>
      <c r="D30" s="276"/>
      <c r="E30" s="276"/>
      <c r="F30" s="166" t="s">
        <v>3</v>
      </c>
      <c r="G30" s="96">
        <v>216</v>
      </c>
      <c r="H30" s="96">
        <v>235</v>
      </c>
      <c r="I30" s="96">
        <v>229</v>
      </c>
      <c r="J30" s="96">
        <v>191</v>
      </c>
      <c r="K30" s="96">
        <v>216</v>
      </c>
      <c r="L30" s="96">
        <v>165</v>
      </c>
      <c r="M30" s="96">
        <v>164</v>
      </c>
      <c r="N30" s="96">
        <v>159</v>
      </c>
      <c r="O30" s="96">
        <v>144</v>
      </c>
      <c r="P30" s="96">
        <v>98</v>
      </c>
      <c r="Q30" s="96">
        <v>126</v>
      </c>
      <c r="R30" s="96">
        <v>68</v>
      </c>
      <c r="S30" s="96">
        <v>111</v>
      </c>
      <c r="T30" s="96">
        <v>118</v>
      </c>
      <c r="U30" s="96">
        <v>106</v>
      </c>
      <c r="V30" s="96">
        <v>97</v>
      </c>
      <c r="W30" s="96">
        <v>118</v>
      </c>
      <c r="X30" s="96">
        <v>97</v>
      </c>
      <c r="Y30" s="96">
        <v>132</v>
      </c>
      <c r="Z30" s="176">
        <f t="shared" si="0"/>
        <v>2790</v>
      </c>
      <c r="AA30" s="256"/>
    </row>
    <row r="31" spans="1:27" x14ac:dyDescent="0.25">
      <c r="A31" s="258"/>
      <c r="B31" s="260" t="s">
        <v>10</v>
      </c>
      <c r="C31" s="309" t="s">
        <v>69</v>
      </c>
      <c r="D31" s="276" t="s">
        <v>103</v>
      </c>
      <c r="E31" s="276" t="s">
        <v>104</v>
      </c>
      <c r="F31" s="166" t="s">
        <v>6</v>
      </c>
      <c r="G31" s="176">
        <v>37</v>
      </c>
      <c r="H31" s="176">
        <v>28</v>
      </c>
      <c r="I31" s="176">
        <v>34</v>
      </c>
      <c r="J31" s="176">
        <v>35</v>
      </c>
      <c r="K31" s="176">
        <v>33</v>
      </c>
      <c r="L31" s="176">
        <v>34</v>
      </c>
      <c r="M31" s="176">
        <v>0</v>
      </c>
      <c r="N31" s="176">
        <v>27</v>
      </c>
      <c r="O31" s="176">
        <v>0</v>
      </c>
      <c r="P31" s="176">
        <v>0</v>
      </c>
      <c r="Q31" s="176">
        <v>21</v>
      </c>
      <c r="R31" s="176">
        <v>22</v>
      </c>
      <c r="S31" s="176">
        <v>14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f t="shared" si="0"/>
        <v>285</v>
      </c>
      <c r="AA31" s="256"/>
    </row>
    <row r="32" spans="1:27" ht="26.25" thickBot="1" x14ac:dyDescent="0.3">
      <c r="A32" s="258"/>
      <c r="B32" s="260"/>
      <c r="C32" s="309"/>
      <c r="D32" s="276"/>
      <c r="E32" s="276"/>
      <c r="F32" s="166" t="s">
        <v>3</v>
      </c>
      <c r="G32" s="30">
        <v>5</v>
      </c>
      <c r="H32" s="30">
        <v>28</v>
      </c>
      <c r="I32" s="30">
        <v>34</v>
      </c>
      <c r="J32" s="30">
        <v>35</v>
      </c>
      <c r="K32" s="30">
        <v>33</v>
      </c>
      <c r="L32" s="30">
        <v>34</v>
      </c>
      <c r="M32" s="30">
        <v>0</v>
      </c>
      <c r="N32" s="30">
        <v>27</v>
      </c>
      <c r="O32" s="30">
        <v>0</v>
      </c>
      <c r="P32" s="30">
        <v>0</v>
      </c>
      <c r="Q32" s="30">
        <v>21</v>
      </c>
      <c r="R32" s="30">
        <v>22</v>
      </c>
      <c r="S32" s="30">
        <v>14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176">
        <f t="shared" si="0"/>
        <v>253</v>
      </c>
      <c r="AA32" s="256"/>
    </row>
    <row r="33" spans="1:27" x14ac:dyDescent="0.25">
      <c r="A33" s="261" t="s">
        <v>33</v>
      </c>
      <c r="B33" s="259" t="s">
        <v>8</v>
      </c>
      <c r="C33" s="259"/>
      <c r="D33" s="281" t="s">
        <v>105</v>
      </c>
      <c r="E33" s="310" t="s">
        <v>106</v>
      </c>
      <c r="F33" s="165" t="s">
        <v>6</v>
      </c>
      <c r="G33" s="98">
        <v>273</v>
      </c>
      <c r="H33" s="98">
        <v>232</v>
      </c>
      <c r="I33" s="98">
        <v>231</v>
      </c>
      <c r="J33" s="98">
        <v>237</v>
      </c>
      <c r="K33" s="98">
        <v>233</v>
      </c>
      <c r="L33" s="98">
        <v>171</v>
      </c>
      <c r="M33" s="98">
        <v>167</v>
      </c>
      <c r="N33" s="98">
        <v>133</v>
      </c>
      <c r="O33" s="98">
        <v>64</v>
      </c>
      <c r="P33" s="98">
        <v>103</v>
      </c>
      <c r="Q33" s="98">
        <v>81</v>
      </c>
      <c r="R33" s="98">
        <v>102</v>
      </c>
      <c r="S33" s="98">
        <v>103</v>
      </c>
      <c r="T33" s="98">
        <v>125</v>
      </c>
      <c r="U33" s="98">
        <v>93</v>
      </c>
      <c r="V33" s="98">
        <v>88</v>
      </c>
      <c r="W33" s="98">
        <v>101</v>
      </c>
      <c r="X33" s="98">
        <v>101</v>
      </c>
      <c r="Y33" s="98">
        <v>120</v>
      </c>
      <c r="Z33" s="175">
        <f t="shared" si="0"/>
        <v>2758</v>
      </c>
      <c r="AA33" s="273"/>
    </row>
    <row r="34" spans="1:27" ht="26.25" thickBot="1" x14ac:dyDescent="0.3">
      <c r="A34" s="262"/>
      <c r="B34" s="260"/>
      <c r="C34" s="260"/>
      <c r="D34" s="278"/>
      <c r="E34" s="311"/>
      <c r="F34" s="166" t="s">
        <v>3</v>
      </c>
      <c r="G34" s="97">
        <v>273</v>
      </c>
      <c r="H34" s="97">
        <v>232</v>
      </c>
      <c r="I34" s="97">
        <v>231</v>
      </c>
      <c r="J34" s="97">
        <v>237</v>
      </c>
      <c r="K34" s="97">
        <v>233</v>
      </c>
      <c r="L34" s="97">
        <v>171</v>
      </c>
      <c r="M34" s="97">
        <v>167</v>
      </c>
      <c r="N34" s="97">
        <v>133</v>
      </c>
      <c r="O34" s="97">
        <v>64</v>
      </c>
      <c r="P34" s="97">
        <v>103</v>
      </c>
      <c r="Q34" s="97">
        <v>81</v>
      </c>
      <c r="R34" s="97">
        <v>102</v>
      </c>
      <c r="S34" s="97">
        <v>103</v>
      </c>
      <c r="T34" s="97">
        <v>125</v>
      </c>
      <c r="U34" s="97">
        <v>93</v>
      </c>
      <c r="V34" s="97">
        <v>88</v>
      </c>
      <c r="W34" s="97">
        <v>101</v>
      </c>
      <c r="X34" s="97">
        <v>101</v>
      </c>
      <c r="Y34" s="97">
        <v>120</v>
      </c>
      <c r="Z34" s="176">
        <f t="shared" si="0"/>
        <v>2758</v>
      </c>
      <c r="AA34" s="274"/>
    </row>
    <row r="35" spans="1:27" x14ac:dyDescent="0.25">
      <c r="A35" s="257" t="s">
        <v>34</v>
      </c>
      <c r="B35" s="259" t="s">
        <v>8</v>
      </c>
      <c r="C35" s="259"/>
      <c r="D35" s="275" t="s">
        <v>107</v>
      </c>
      <c r="E35" s="275" t="s">
        <v>108</v>
      </c>
      <c r="F35" s="165" t="s">
        <v>6</v>
      </c>
      <c r="G35" s="99">
        <v>131</v>
      </c>
      <c r="H35" s="99">
        <v>162</v>
      </c>
      <c r="I35" s="99">
        <v>155</v>
      </c>
      <c r="J35" s="99">
        <v>192</v>
      </c>
      <c r="K35" s="99">
        <v>158</v>
      </c>
      <c r="L35" s="99">
        <v>162</v>
      </c>
      <c r="M35" s="99">
        <v>136</v>
      </c>
      <c r="N35" s="99">
        <v>122</v>
      </c>
      <c r="O35" s="99">
        <v>104</v>
      </c>
      <c r="P35" s="99">
        <v>53</v>
      </c>
      <c r="Q35" s="99">
        <v>116</v>
      </c>
      <c r="R35" s="99">
        <v>70</v>
      </c>
      <c r="S35" s="99">
        <v>100</v>
      </c>
      <c r="T35" s="99">
        <v>90</v>
      </c>
      <c r="U35" s="99">
        <v>96</v>
      </c>
      <c r="V35" s="99">
        <v>68</v>
      </c>
      <c r="W35" s="99">
        <v>76</v>
      </c>
      <c r="X35" s="99">
        <v>91</v>
      </c>
      <c r="Y35" s="99">
        <v>45</v>
      </c>
      <c r="Z35" s="175">
        <f t="shared" si="0"/>
        <v>2127</v>
      </c>
      <c r="AA35" s="255"/>
    </row>
    <row r="36" spans="1:27" ht="26.25" thickBot="1" x14ac:dyDescent="0.3">
      <c r="A36" s="258"/>
      <c r="B36" s="260"/>
      <c r="C36" s="260"/>
      <c r="D36" s="276"/>
      <c r="E36" s="276"/>
      <c r="F36" s="166" t="s">
        <v>3</v>
      </c>
      <c r="G36" s="100">
        <v>131</v>
      </c>
      <c r="H36" s="100">
        <v>162</v>
      </c>
      <c r="I36" s="100">
        <v>155</v>
      </c>
      <c r="J36" s="100">
        <v>192</v>
      </c>
      <c r="K36" s="100">
        <v>158</v>
      </c>
      <c r="L36" s="100">
        <v>162</v>
      </c>
      <c r="M36" s="100">
        <v>136</v>
      </c>
      <c r="N36" s="100">
        <v>122</v>
      </c>
      <c r="O36" s="100">
        <v>104</v>
      </c>
      <c r="P36" s="100">
        <v>53</v>
      </c>
      <c r="Q36" s="100">
        <v>116</v>
      </c>
      <c r="R36" s="100">
        <v>70</v>
      </c>
      <c r="S36" s="100">
        <v>100</v>
      </c>
      <c r="T36" s="100">
        <v>90</v>
      </c>
      <c r="U36" s="100">
        <v>96</v>
      </c>
      <c r="V36" s="100">
        <v>68</v>
      </c>
      <c r="W36" s="100">
        <v>76</v>
      </c>
      <c r="X36" s="100">
        <v>91</v>
      </c>
      <c r="Y36" s="100">
        <f>38+7</f>
        <v>45</v>
      </c>
      <c r="Z36" s="176">
        <f t="shared" si="0"/>
        <v>2127</v>
      </c>
      <c r="AA36" s="256"/>
    </row>
    <row r="37" spans="1:27" x14ac:dyDescent="0.25">
      <c r="A37" s="261" t="s">
        <v>109</v>
      </c>
      <c r="B37" s="259" t="s">
        <v>8</v>
      </c>
      <c r="C37" s="259"/>
      <c r="D37" s="281" t="s">
        <v>110</v>
      </c>
      <c r="E37" s="310" t="s">
        <v>111</v>
      </c>
      <c r="F37" s="165" t="s">
        <v>6</v>
      </c>
      <c r="G37" s="98">
        <v>178</v>
      </c>
      <c r="H37" s="98">
        <v>238</v>
      </c>
      <c r="I37" s="98">
        <v>179</v>
      </c>
      <c r="J37" s="98">
        <v>215</v>
      </c>
      <c r="K37" s="98">
        <v>192</v>
      </c>
      <c r="L37" s="98">
        <v>209</v>
      </c>
      <c r="M37" s="98">
        <v>248</v>
      </c>
      <c r="N37" s="98">
        <v>191</v>
      </c>
      <c r="O37" s="98">
        <v>129</v>
      </c>
      <c r="P37" s="98">
        <v>72</v>
      </c>
      <c r="Q37" s="98">
        <v>255</v>
      </c>
      <c r="R37" s="98">
        <v>176</v>
      </c>
      <c r="S37" s="98">
        <v>229</v>
      </c>
      <c r="T37" s="98">
        <v>216</v>
      </c>
      <c r="U37" s="98">
        <v>213</v>
      </c>
      <c r="V37" s="98">
        <v>193</v>
      </c>
      <c r="W37" s="98">
        <v>218</v>
      </c>
      <c r="X37" s="98">
        <v>199</v>
      </c>
      <c r="Y37" s="98">
        <v>245</v>
      </c>
      <c r="Z37" s="175">
        <f t="shared" si="0"/>
        <v>3795</v>
      </c>
      <c r="AA37" s="273"/>
    </row>
    <row r="38" spans="1:27" ht="25.5" x14ac:dyDescent="0.25">
      <c r="A38" s="262"/>
      <c r="B38" s="260"/>
      <c r="C38" s="260"/>
      <c r="D38" s="278"/>
      <c r="E38" s="311"/>
      <c r="F38" s="166" t="s">
        <v>3</v>
      </c>
      <c r="G38" s="176">
        <v>178</v>
      </c>
      <c r="H38" s="176">
        <v>238</v>
      </c>
      <c r="I38" s="176">
        <v>179</v>
      </c>
      <c r="J38" s="176">
        <v>215</v>
      </c>
      <c r="K38" s="176">
        <v>192</v>
      </c>
      <c r="L38" s="176">
        <v>209</v>
      </c>
      <c r="M38" s="176">
        <v>248</v>
      </c>
      <c r="N38" s="176">
        <v>191</v>
      </c>
      <c r="O38" s="176">
        <v>129</v>
      </c>
      <c r="P38" s="176">
        <v>72</v>
      </c>
      <c r="Q38" s="176">
        <v>255</v>
      </c>
      <c r="R38" s="176">
        <v>176</v>
      </c>
      <c r="S38" s="176">
        <v>229</v>
      </c>
      <c r="T38" s="176">
        <v>216</v>
      </c>
      <c r="U38" s="176">
        <v>213</v>
      </c>
      <c r="V38" s="176">
        <v>193</v>
      </c>
      <c r="W38" s="176">
        <v>218</v>
      </c>
      <c r="X38" s="176">
        <v>199</v>
      </c>
      <c r="Y38" s="176">
        <v>245</v>
      </c>
      <c r="Z38" s="176">
        <f t="shared" si="0"/>
        <v>3795</v>
      </c>
      <c r="AA38" s="274"/>
    </row>
    <row r="39" spans="1:27" x14ac:dyDescent="0.25">
      <c r="A39" s="262"/>
      <c r="B39" s="260" t="s">
        <v>10</v>
      </c>
      <c r="C39" s="309" t="s">
        <v>112</v>
      </c>
      <c r="D39" s="298" t="s">
        <v>2138</v>
      </c>
      <c r="E39" s="314" t="s">
        <v>113</v>
      </c>
      <c r="F39" s="166" t="s">
        <v>6</v>
      </c>
      <c r="G39" s="176">
        <v>121</v>
      </c>
      <c r="H39" s="176">
        <v>107</v>
      </c>
      <c r="I39" s="176">
        <v>119</v>
      </c>
      <c r="J39" s="176">
        <v>112</v>
      </c>
      <c r="K39" s="176">
        <v>113</v>
      </c>
      <c r="L39" s="176">
        <v>109</v>
      </c>
      <c r="M39" s="176">
        <v>130</v>
      </c>
      <c r="N39" s="176">
        <v>85</v>
      </c>
      <c r="O39" s="176">
        <v>94</v>
      </c>
      <c r="P39" s="176">
        <v>29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f t="shared" si="0"/>
        <v>1019</v>
      </c>
      <c r="AA39" s="287"/>
    </row>
    <row r="40" spans="1:27" ht="25.5" x14ac:dyDescent="0.25">
      <c r="A40" s="262"/>
      <c r="B40" s="260"/>
      <c r="C40" s="309"/>
      <c r="D40" s="278"/>
      <c r="E40" s="311"/>
      <c r="F40" s="166" t="s">
        <v>3</v>
      </c>
      <c r="G40" s="176">
        <v>121</v>
      </c>
      <c r="H40" s="176">
        <v>107</v>
      </c>
      <c r="I40" s="176">
        <v>119</v>
      </c>
      <c r="J40" s="176">
        <v>112</v>
      </c>
      <c r="K40" s="176">
        <v>113</v>
      </c>
      <c r="L40" s="176">
        <v>109</v>
      </c>
      <c r="M40" s="176">
        <v>130</v>
      </c>
      <c r="N40" s="176">
        <v>85</v>
      </c>
      <c r="O40" s="176">
        <v>94</v>
      </c>
      <c r="P40" s="176">
        <v>29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f t="shared" si="0"/>
        <v>1019</v>
      </c>
      <c r="AA40" s="274"/>
    </row>
    <row r="41" spans="1:27" x14ac:dyDescent="0.25">
      <c r="A41" s="262"/>
      <c r="B41" s="260"/>
      <c r="C41" s="309" t="s">
        <v>114</v>
      </c>
      <c r="D41" s="298" t="s">
        <v>2139</v>
      </c>
      <c r="E41" s="314" t="s">
        <v>115</v>
      </c>
      <c r="F41" s="166" t="s">
        <v>6</v>
      </c>
      <c r="G41" s="6">
        <v>196</v>
      </c>
      <c r="H41" s="6">
        <v>206</v>
      </c>
      <c r="I41" s="6">
        <v>179</v>
      </c>
      <c r="J41" s="6">
        <v>150</v>
      </c>
      <c r="K41" s="6">
        <v>138</v>
      </c>
      <c r="L41" s="6">
        <v>116</v>
      </c>
      <c r="M41" s="6">
        <v>137</v>
      </c>
      <c r="N41" s="6">
        <v>109</v>
      </c>
      <c r="O41" s="6">
        <v>83</v>
      </c>
      <c r="P41" s="6">
        <v>63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176">
        <f t="shared" si="0"/>
        <v>1377</v>
      </c>
      <c r="AA41" s="287"/>
    </row>
    <row r="42" spans="1:27" ht="25.5" x14ac:dyDescent="0.25">
      <c r="A42" s="262"/>
      <c r="B42" s="260"/>
      <c r="C42" s="309"/>
      <c r="D42" s="278"/>
      <c r="E42" s="311"/>
      <c r="F42" s="166" t="s">
        <v>3</v>
      </c>
      <c r="G42" s="6">
        <v>196</v>
      </c>
      <c r="H42" s="6">
        <v>206</v>
      </c>
      <c r="I42" s="6">
        <v>179</v>
      </c>
      <c r="J42" s="6">
        <v>150</v>
      </c>
      <c r="K42" s="6">
        <v>138</v>
      </c>
      <c r="L42" s="6">
        <v>116</v>
      </c>
      <c r="M42" s="6">
        <v>137</v>
      </c>
      <c r="N42" s="6">
        <v>109</v>
      </c>
      <c r="O42" s="6">
        <v>83</v>
      </c>
      <c r="P42" s="6">
        <v>63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176">
        <f t="shared" si="0"/>
        <v>1377</v>
      </c>
      <c r="AA42" s="274"/>
    </row>
    <row r="43" spans="1:27" x14ac:dyDescent="0.25">
      <c r="A43" s="262"/>
      <c r="B43" s="260"/>
      <c r="C43" s="309" t="s">
        <v>116</v>
      </c>
      <c r="D43" s="298" t="s">
        <v>2140</v>
      </c>
      <c r="E43" s="314" t="s">
        <v>117</v>
      </c>
      <c r="F43" s="166" t="s">
        <v>6</v>
      </c>
      <c r="G43" s="6">
        <v>8</v>
      </c>
      <c r="H43" s="6">
        <v>8</v>
      </c>
      <c r="I43" s="6">
        <v>10</v>
      </c>
      <c r="J43" s="6">
        <v>9</v>
      </c>
      <c r="K43" s="6">
        <v>9</v>
      </c>
      <c r="L43" s="6">
        <v>9</v>
      </c>
      <c r="M43" s="6">
        <v>0</v>
      </c>
      <c r="N43" s="6">
        <v>6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176">
        <f t="shared" si="0"/>
        <v>59</v>
      </c>
      <c r="AA43" s="287"/>
    </row>
    <row r="44" spans="1:27" ht="25.5" x14ac:dyDescent="0.25">
      <c r="A44" s="262"/>
      <c r="B44" s="260"/>
      <c r="C44" s="309"/>
      <c r="D44" s="278"/>
      <c r="E44" s="311"/>
      <c r="F44" s="166" t="s">
        <v>3</v>
      </c>
      <c r="G44" s="6">
        <v>8</v>
      </c>
      <c r="H44" s="6">
        <v>8</v>
      </c>
      <c r="I44" s="6">
        <v>10</v>
      </c>
      <c r="J44" s="6">
        <v>9</v>
      </c>
      <c r="K44" s="6">
        <v>9</v>
      </c>
      <c r="L44" s="6">
        <v>9</v>
      </c>
      <c r="M44" s="6">
        <v>0</v>
      </c>
      <c r="N44" s="6">
        <v>6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176">
        <f t="shared" si="0"/>
        <v>59</v>
      </c>
      <c r="AA44" s="274"/>
    </row>
    <row r="45" spans="1:27" x14ac:dyDescent="0.25">
      <c r="A45" s="262"/>
      <c r="B45" s="260"/>
      <c r="C45" s="309" t="s">
        <v>118</v>
      </c>
      <c r="D45" s="298" t="s">
        <v>2141</v>
      </c>
      <c r="E45" s="314" t="s">
        <v>119</v>
      </c>
      <c r="F45" s="166" t="s">
        <v>6</v>
      </c>
      <c r="G45" s="6">
        <v>30</v>
      </c>
      <c r="H45" s="6">
        <v>18</v>
      </c>
      <c r="I45" s="6">
        <v>17</v>
      </c>
      <c r="J45" s="6">
        <v>17</v>
      </c>
      <c r="K45" s="6">
        <v>26</v>
      </c>
      <c r="L45" s="6">
        <v>11</v>
      </c>
      <c r="M45" s="6">
        <v>0</v>
      </c>
      <c r="N45" s="6">
        <v>28</v>
      </c>
      <c r="O45" s="6">
        <v>11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176">
        <f t="shared" si="0"/>
        <v>158</v>
      </c>
      <c r="AA45" s="287"/>
    </row>
    <row r="46" spans="1:27" ht="26.25" thickBot="1" x14ac:dyDescent="0.3">
      <c r="A46" s="300"/>
      <c r="B46" s="302"/>
      <c r="C46" s="309"/>
      <c r="D46" s="282"/>
      <c r="E46" s="315"/>
      <c r="F46" s="173" t="s">
        <v>3</v>
      </c>
      <c r="G46" s="8">
        <v>30</v>
      </c>
      <c r="H46" s="8">
        <v>18</v>
      </c>
      <c r="I46" s="8">
        <v>17</v>
      </c>
      <c r="J46" s="8">
        <v>17</v>
      </c>
      <c r="K46" s="8">
        <v>26</v>
      </c>
      <c r="L46" s="8">
        <v>11</v>
      </c>
      <c r="M46" s="8">
        <v>0</v>
      </c>
      <c r="N46" s="8">
        <v>28</v>
      </c>
      <c r="O46" s="8">
        <v>11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176">
        <f t="shared" si="0"/>
        <v>158</v>
      </c>
      <c r="AA46" s="308"/>
    </row>
    <row r="47" spans="1:27" x14ac:dyDescent="0.25">
      <c r="A47" s="257" t="s">
        <v>120</v>
      </c>
      <c r="B47" s="259" t="s">
        <v>8</v>
      </c>
      <c r="C47" s="259"/>
      <c r="D47" s="275" t="s">
        <v>121</v>
      </c>
      <c r="E47" s="275" t="s">
        <v>122</v>
      </c>
      <c r="F47" s="165" t="s">
        <v>6</v>
      </c>
      <c r="G47" s="103">
        <v>277</v>
      </c>
      <c r="H47" s="103">
        <v>213</v>
      </c>
      <c r="I47" s="103">
        <v>251</v>
      </c>
      <c r="J47" s="103">
        <v>215</v>
      </c>
      <c r="K47" s="103">
        <v>203</v>
      </c>
      <c r="L47" s="103">
        <v>173</v>
      </c>
      <c r="M47" s="103">
        <v>169</v>
      </c>
      <c r="N47" s="103">
        <v>166</v>
      </c>
      <c r="O47" s="103">
        <v>75</v>
      </c>
      <c r="P47" s="103">
        <v>192</v>
      </c>
      <c r="Q47" s="103">
        <v>109</v>
      </c>
      <c r="R47" s="103">
        <v>156</v>
      </c>
      <c r="S47" s="103">
        <v>119</v>
      </c>
      <c r="T47" s="103">
        <v>148</v>
      </c>
      <c r="U47" s="103">
        <v>161</v>
      </c>
      <c r="V47" s="103">
        <v>152</v>
      </c>
      <c r="W47" s="103">
        <v>165</v>
      </c>
      <c r="X47" s="103">
        <v>161</v>
      </c>
      <c r="Y47" s="103">
        <v>162</v>
      </c>
      <c r="Z47" s="175">
        <f t="shared" si="0"/>
        <v>3267</v>
      </c>
      <c r="AA47" s="255"/>
    </row>
    <row r="48" spans="1:27" ht="25.5" x14ac:dyDescent="0.25">
      <c r="A48" s="258"/>
      <c r="B48" s="260"/>
      <c r="C48" s="260"/>
      <c r="D48" s="276"/>
      <c r="E48" s="276"/>
      <c r="F48" s="166" t="s">
        <v>3</v>
      </c>
      <c r="G48" s="176">
        <v>277</v>
      </c>
      <c r="H48" s="176">
        <v>213</v>
      </c>
      <c r="I48" s="176">
        <v>251</v>
      </c>
      <c r="J48" s="176">
        <v>215</v>
      </c>
      <c r="K48" s="176">
        <v>203</v>
      </c>
      <c r="L48" s="176">
        <v>173</v>
      </c>
      <c r="M48" s="176">
        <v>169</v>
      </c>
      <c r="N48" s="176">
        <v>166</v>
      </c>
      <c r="O48" s="176">
        <v>75</v>
      </c>
      <c r="P48" s="176">
        <v>192</v>
      </c>
      <c r="Q48" s="176">
        <v>109</v>
      </c>
      <c r="R48" s="176">
        <v>156</v>
      </c>
      <c r="S48" s="176">
        <v>119</v>
      </c>
      <c r="T48" s="176">
        <v>148</v>
      </c>
      <c r="U48" s="176">
        <v>161</v>
      </c>
      <c r="V48" s="176">
        <v>152</v>
      </c>
      <c r="W48" s="176">
        <v>165</v>
      </c>
      <c r="X48" s="176">
        <v>161</v>
      </c>
      <c r="Y48" s="176">
        <v>162</v>
      </c>
      <c r="Z48" s="176">
        <f t="shared" si="0"/>
        <v>3267</v>
      </c>
      <c r="AA48" s="256"/>
    </row>
    <row r="49" spans="1:27" x14ac:dyDescent="0.25">
      <c r="A49" s="258"/>
      <c r="B49" s="260" t="s">
        <v>10</v>
      </c>
      <c r="C49" s="309" t="s">
        <v>123</v>
      </c>
      <c r="D49" s="276" t="s">
        <v>124</v>
      </c>
      <c r="E49" s="276" t="s">
        <v>125</v>
      </c>
      <c r="F49" s="166" t="s">
        <v>6</v>
      </c>
      <c r="G49" s="176">
        <v>160</v>
      </c>
      <c r="H49" s="176">
        <v>177</v>
      </c>
      <c r="I49" s="176">
        <v>139</v>
      </c>
      <c r="J49" s="176">
        <v>148</v>
      </c>
      <c r="K49" s="176">
        <v>114</v>
      </c>
      <c r="L49" s="176">
        <v>108</v>
      </c>
      <c r="M49" s="176">
        <v>138</v>
      </c>
      <c r="N49" s="176">
        <v>51</v>
      </c>
      <c r="O49" s="176">
        <v>71</v>
      </c>
      <c r="P49" s="176">
        <v>21</v>
      </c>
      <c r="Q49" s="176">
        <v>24</v>
      </c>
      <c r="R49" s="176">
        <v>28</v>
      </c>
      <c r="S49" s="176">
        <v>28</v>
      </c>
      <c r="T49" s="176">
        <v>27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f t="shared" si="0"/>
        <v>1234</v>
      </c>
      <c r="AA49" s="256"/>
    </row>
    <row r="50" spans="1:27" ht="25.5" x14ac:dyDescent="0.25">
      <c r="A50" s="258"/>
      <c r="B50" s="260"/>
      <c r="C50" s="309"/>
      <c r="D50" s="276"/>
      <c r="E50" s="276"/>
      <c r="F50" s="166" t="s">
        <v>3</v>
      </c>
      <c r="G50" s="176">
        <v>160</v>
      </c>
      <c r="H50" s="176">
        <v>177</v>
      </c>
      <c r="I50" s="176">
        <v>139</v>
      </c>
      <c r="J50" s="176">
        <v>148</v>
      </c>
      <c r="K50" s="176">
        <v>114</v>
      </c>
      <c r="L50" s="176">
        <v>108</v>
      </c>
      <c r="M50" s="176">
        <v>138</v>
      </c>
      <c r="N50" s="176">
        <v>51</v>
      </c>
      <c r="O50" s="176">
        <v>71</v>
      </c>
      <c r="P50" s="176">
        <v>21</v>
      </c>
      <c r="Q50" s="176">
        <v>24</v>
      </c>
      <c r="R50" s="176">
        <v>28</v>
      </c>
      <c r="S50" s="176">
        <v>28</v>
      </c>
      <c r="T50" s="176">
        <v>27</v>
      </c>
      <c r="U50" s="176">
        <v>0</v>
      </c>
      <c r="V50" s="176">
        <v>0</v>
      </c>
      <c r="W50" s="176">
        <v>0</v>
      </c>
      <c r="X50" s="176">
        <v>0</v>
      </c>
      <c r="Y50" s="176">
        <v>0</v>
      </c>
      <c r="Z50" s="176">
        <f t="shared" si="0"/>
        <v>1234</v>
      </c>
      <c r="AA50" s="256"/>
    </row>
    <row r="51" spans="1:27" x14ac:dyDescent="0.25">
      <c r="A51" s="258"/>
      <c r="B51" s="260"/>
      <c r="C51" s="309" t="s">
        <v>126</v>
      </c>
      <c r="D51" s="276" t="s">
        <v>2142</v>
      </c>
      <c r="E51" s="299" t="s">
        <v>127</v>
      </c>
      <c r="F51" s="166" t="s">
        <v>6</v>
      </c>
      <c r="G51" s="6">
        <v>6</v>
      </c>
      <c r="H51" s="6">
        <v>9</v>
      </c>
      <c r="I51" s="6">
        <v>7</v>
      </c>
      <c r="J51" s="6">
        <v>5</v>
      </c>
      <c r="K51" s="6">
        <v>8</v>
      </c>
      <c r="L51" s="6">
        <v>3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176">
        <f t="shared" si="0"/>
        <v>38</v>
      </c>
      <c r="AA51" s="287"/>
    </row>
    <row r="52" spans="1:27" ht="26.25" thickBot="1" x14ac:dyDescent="0.3">
      <c r="A52" s="258"/>
      <c r="B52" s="260"/>
      <c r="C52" s="309"/>
      <c r="D52" s="276"/>
      <c r="E52" s="299"/>
      <c r="F52" s="166" t="s">
        <v>3</v>
      </c>
      <c r="G52" s="24">
        <v>6</v>
      </c>
      <c r="H52" s="24">
        <v>9</v>
      </c>
      <c r="I52" s="24">
        <v>7</v>
      </c>
      <c r="J52" s="24">
        <v>5</v>
      </c>
      <c r="K52" s="24">
        <v>8</v>
      </c>
      <c r="L52" s="24">
        <v>3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176">
        <f t="shared" si="0"/>
        <v>38</v>
      </c>
      <c r="AA52" s="274"/>
    </row>
    <row r="53" spans="1:27" x14ac:dyDescent="0.25">
      <c r="A53" s="261" t="s">
        <v>128</v>
      </c>
      <c r="B53" s="259" t="s">
        <v>8</v>
      </c>
      <c r="C53" s="259"/>
      <c r="D53" s="281" t="s">
        <v>129</v>
      </c>
      <c r="E53" s="310" t="s">
        <v>130</v>
      </c>
      <c r="F53" s="165" t="s">
        <v>6</v>
      </c>
      <c r="G53" s="98">
        <v>204</v>
      </c>
      <c r="H53" s="98">
        <v>210</v>
      </c>
      <c r="I53" s="98">
        <v>187</v>
      </c>
      <c r="J53" s="98">
        <v>159</v>
      </c>
      <c r="K53" s="98">
        <v>154</v>
      </c>
      <c r="L53" s="98">
        <v>136</v>
      </c>
      <c r="M53" s="98">
        <v>141</v>
      </c>
      <c r="N53" s="98">
        <v>126</v>
      </c>
      <c r="O53" s="98">
        <v>86</v>
      </c>
      <c r="P53" s="98">
        <v>89</v>
      </c>
      <c r="Q53" s="98">
        <v>78</v>
      </c>
      <c r="R53" s="98">
        <v>66</v>
      </c>
      <c r="S53" s="98">
        <v>78</v>
      </c>
      <c r="T53" s="98">
        <v>84</v>
      </c>
      <c r="U53" s="98">
        <v>83</v>
      </c>
      <c r="V53" s="98">
        <v>61</v>
      </c>
      <c r="W53" s="98">
        <v>82</v>
      </c>
      <c r="X53" s="98">
        <v>89</v>
      </c>
      <c r="Y53" s="98">
        <v>99</v>
      </c>
      <c r="Z53" s="175">
        <f t="shared" si="0"/>
        <v>2212</v>
      </c>
      <c r="AA53" s="273"/>
    </row>
    <row r="54" spans="1:27" ht="25.5" x14ac:dyDescent="0.25">
      <c r="A54" s="262"/>
      <c r="B54" s="260"/>
      <c r="C54" s="260"/>
      <c r="D54" s="278"/>
      <c r="E54" s="311"/>
      <c r="F54" s="166" t="s">
        <v>3</v>
      </c>
      <c r="G54" s="95">
        <v>204</v>
      </c>
      <c r="H54" s="95">
        <v>210</v>
      </c>
      <c r="I54" s="95">
        <v>187</v>
      </c>
      <c r="J54" s="95">
        <v>159</v>
      </c>
      <c r="K54" s="95">
        <v>154</v>
      </c>
      <c r="L54" s="95">
        <v>136</v>
      </c>
      <c r="M54" s="95">
        <v>141</v>
      </c>
      <c r="N54" s="95">
        <v>126</v>
      </c>
      <c r="O54" s="95">
        <v>86</v>
      </c>
      <c r="P54" s="95">
        <v>89</v>
      </c>
      <c r="Q54" s="95">
        <f>49+29</f>
        <v>78</v>
      </c>
      <c r="R54" s="95">
        <v>66</v>
      </c>
      <c r="S54" s="95">
        <v>78</v>
      </c>
      <c r="T54" s="95">
        <v>84</v>
      </c>
      <c r="U54" s="95">
        <v>83</v>
      </c>
      <c r="V54" s="95">
        <v>61</v>
      </c>
      <c r="W54" s="95">
        <v>82</v>
      </c>
      <c r="X54" s="95">
        <v>89</v>
      </c>
      <c r="Y54" s="95">
        <v>99</v>
      </c>
      <c r="Z54" s="176">
        <f t="shared" si="0"/>
        <v>2212</v>
      </c>
      <c r="AA54" s="274"/>
    </row>
    <row r="55" spans="1:27" x14ac:dyDescent="0.25">
      <c r="A55" s="262"/>
      <c r="B55" s="260" t="s">
        <v>10</v>
      </c>
      <c r="C55" s="309" t="s">
        <v>131</v>
      </c>
      <c r="D55" s="298" t="s">
        <v>2143</v>
      </c>
      <c r="E55" s="314" t="s">
        <v>132</v>
      </c>
      <c r="F55" s="166" t="s">
        <v>6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f t="shared" si="0"/>
        <v>0</v>
      </c>
      <c r="AA55" s="287"/>
    </row>
    <row r="56" spans="1:27" ht="26.25" thickBot="1" x14ac:dyDescent="0.3">
      <c r="A56" s="262"/>
      <c r="B56" s="260"/>
      <c r="C56" s="309"/>
      <c r="D56" s="278"/>
      <c r="E56" s="311"/>
      <c r="F56" s="166" t="s">
        <v>3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176">
        <f t="shared" si="0"/>
        <v>0</v>
      </c>
      <c r="AA56" s="274"/>
    </row>
    <row r="57" spans="1:27" x14ac:dyDescent="0.25">
      <c r="A57" s="257" t="s">
        <v>133</v>
      </c>
      <c r="B57" s="259" t="s">
        <v>8</v>
      </c>
      <c r="C57" s="259"/>
      <c r="D57" s="275" t="s">
        <v>134</v>
      </c>
      <c r="E57" s="275" t="s">
        <v>135</v>
      </c>
      <c r="F57" s="165" t="s">
        <v>6</v>
      </c>
      <c r="G57" s="103">
        <v>142</v>
      </c>
      <c r="H57" s="103">
        <v>175</v>
      </c>
      <c r="I57" s="103">
        <v>157</v>
      </c>
      <c r="J57" s="103">
        <v>163</v>
      </c>
      <c r="K57" s="103">
        <v>167</v>
      </c>
      <c r="L57" s="103">
        <v>166</v>
      </c>
      <c r="M57" s="103">
        <v>157</v>
      </c>
      <c r="N57" s="103">
        <v>133</v>
      </c>
      <c r="O57" s="103">
        <v>73</v>
      </c>
      <c r="P57" s="103">
        <v>128</v>
      </c>
      <c r="Q57" s="103">
        <v>63</v>
      </c>
      <c r="R57" s="103">
        <v>123</v>
      </c>
      <c r="S57" s="103">
        <v>106</v>
      </c>
      <c r="T57" s="103">
        <v>97</v>
      </c>
      <c r="U57" s="103">
        <v>78</v>
      </c>
      <c r="V57" s="103">
        <v>80</v>
      </c>
      <c r="W57" s="103">
        <v>86</v>
      </c>
      <c r="X57" s="103">
        <v>84</v>
      </c>
      <c r="Y57" s="103">
        <v>98</v>
      </c>
      <c r="Z57" s="175">
        <f t="shared" si="0"/>
        <v>2276</v>
      </c>
      <c r="AA57" s="255"/>
    </row>
    <row r="58" spans="1:27" ht="26.25" thickBot="1" x14ac:dyDescent="0.3">
      <c r="A58" s="258"/>
      <c r="B58" s="260"/>
      <c r="C58" s="260"/>
      <c r="D58" s="276"/>
      <c r="E58" s="276"/>
      <c r="F58" s="166" t="s">
        <v>3</v>
      </c>
      <c r="G58" s="104">
        <f>64+78</f>
        <v>142</v>
      </c>
      <c r="H58" s="104">
        <f>72+103</f>
        <v>175</v>
      </c>
      <c r="I58" s="104">
        <f>63+94</f>
        <v>157</v>
      </c>
      <c r="J58" s="104">
        <f>66+97</f>
        <v>163</v>
      </c>
      <c r="K58" s="104">
        <v>167</v>
      </c>
      <c r="L58" s="104">
        <v>166</v>
      </c>
      <c r="M58" s="104">
        <v>157</v>
      </c>
      <c r="N58" s="104">
        <v>133</v>
      </c>
      <c r="O58" s="104">
        <v>73</v>
      </c>
      <c r="P58" s="104">
        <v>128</v>
      </c>
      <c r="Q58" s="104">
        <v>63</v>
      </c>
      <c r="R58" s="104">
        <v>123</v>
      </c>
      <c r="S58" s="104">
        <v>106</v>
      </c>
      <c r="T58" s="104">
        <v>97</v>
      </c>
      <c r="U58" s="104">
        <v>78</v>
      </c>
      <c r="V58" s="104">
        <v>80</v>
      </c>
      <c r="W58" s="104">
        <v>86</v>
      </c>
      <c r="X58" s="104">
        <v>84</v>
      </c>
      <c r="Y58" s="104">
        <v>98</v>
      </c>
      <c r="Z58" s="176">
        <f t="shared" si="0"/>
        <v>2276</v>
      </c>
      <c r="AA58" s="256"/>
    </row>
    <row r="59" spans="1:27" x14ac:dyDescent="0.25">
      <c r="A59" s="261" t="s">
        <v>136</v>
      </c>
      <c r="B59" s="259" t="s">
        <v>8</v>
      </c>
      <c r="C59" s="259"/>
      <c r="D59" s="281" t="s">
        <v>137</v>
      </c>
      <c r="E59" s="310" t="s">
        <v>138</v>
      </c>
      <c r="F59" s="165" t="s">
        <v>6</v>
      </c>
      <c r="G59" s="98">
        <v>135</v>
      </c>
      <c r="H59" s="98">
        <v>135</v>
      </c>
      <c r="I59" s="98">
        <v>132</v>
      </c>
      <c r="J59" s="98">
        <v>117</v>
      </c>
      <c r="K59" s="98">
        <v>115</v>
      </c>
      <c r="L59" s="98">
        <v>125</v>
      </c>
      <c r="M59" s="98">
        <v>92</v>
      </c>
      <c r="N59" s="98">
        <v>134</v>
      </c>
      <c r="O59" s="98">
        <v>39</v>
      </c>
      <c r="P59" s="98">
        <v>117</v>
      </c>
      <c r="Q59" s="98">
        <v>109</v>
      </c>
      <c r="R59" s="98">
        <v>218</v>
      </c>
      <c r="S59" s="98">
        <v>164</v>
      </c>
      <c r="T59" s="98">
        <v>179</v>
      </c>
      <c r="U59" s="98">
        <v>154</v>
      </c>
      <c r="V59" s="98">
        <v>159</v>
      </c>
      <c r="W59" s="98">
        <v>152</v>
      </c>
      <c r="X59" s="98">
        <v>154</v>
      </c>
      <c r="Y59" s="98">
        <v>157</v>
      </c>
      <c r="Z59" s="175">
        <f t="shared" si="0"/>
        <v>2587</v>
      </c>
      <c r="AA59" s="273"/>
    </row>
    <row r="60" spans="1:27" ht="25.5" x14ac:dyDescent="0.25">
      <c r="A60" s="262"/>
      <c r="B60" s="260"/>
      <c r="C60" s="260"/>
      <c r="D60" s="278"/>
      <c r="E60" s="311"/>
      <c r="F60" s="166" t="s">
        <v>3</v>
      </c>
      <c r="G60" s="95">
        <v>135</v>
      </c>
      <c r="H60" s="95">
        <v>135</v>
      </c>
      <c r="I60" s="95">
        <v>132</v>
      </c>
      <c r="J60" s="95">
        <v>117</v>
      </c>
      <c r="K60" s="95">
        <v>115</v>
      </c>
      <c r="L60" s="95">
        <v>125</v>
      </c>
      <c r="M60" s="95">
        <v>92</v>
      </c>
      <c r="N60" s="95">
        <v>134</v>
      </c>
      <c r="O60" s="95">
        <v>39</v>
      </c>
      <c r="P60" s="95">
        <v>117</v>
      </c>
      <c r="Q60" s="95">
        <v>109</v>
      </c>
      <c r="R60" s="95">
        <v>218</v>
      </c>
      <c r="S60" s="95">
        <v>164</v>
      </c>
      <c r="T60" s="95">
        <v>179</v>
      </c>
      <c r="U60" s="95">
        <v>154</v>
      </c>
      <c r="V60" s="95">
        <v>159</v>
      </c>
      <c r="W60" s="95">
        <v>152</v>
      </c>
      <c r="X60" s="95">
        <v>154</v>
      </c>
      <c r="Y60" s="95">
        <v>157</v>
      </c>
      <c r="Z60" s="176">
        <f t="shared" si="0"/>
        <v>2587</v>
      </c>
      <c r="AA60" s="274"/>
    </row>
    <row r="61" spans="1:27" x14ac:dyDescent="0.25">
      <c r="A61" s="262"/>
      <c r="B61" s="260" t="s">
        <v>10</v>
      </c>
      <c r="C61" s="309" t="s">
        <v>139</v>
      </c>
      <c r="D61" s="298" t="s">
        <v>2144</v>
      </c>
      <c r="E61" s="314" t="s">
        <v>140</v>
      </c>
      <c r="F61" s="166" t="s">
        <v>6</v>
      </c>
      <c r="G61" s="176">
        <v>225</v>
      </c>
      <c r="H61" s="176">
        <v>185</v>
      </c>
      <c r="I61" s="176">
        <v>181</v>
      </c>
      <c r="J61" s="176">
        <v>200</v>
      </c>
      <c r="K61" s="176">
        <v>163</v>
      </c>
      <c r="L61" s="176">
        <v>195</v>
      </c>
      <c r="M61" s="176">
        <v>164</v>
      </c>
      <c r="N61" s="176">
        <v>140</v>
      </c>
      <c r="O61" s="176">
        <v>56</v>
      </c>
      <c r="P61" s="176">
        <v>102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f t="shared" si="0"/>
        <v>1611</v>
      </c>
      <c r="AA61" s="287"/>
    </row>
    <row r="62" spans="1:27" ht="26.25" thickBot="1" x14ac:dyDescent="0.3">
      <c r="A62" s="262"/>
      <c r="B62" s="260"/>
      <c r="C62" s="309"/>
      <c r="D62" s="278"/>
      <c r="E62" s="311"/>
      <c r="F62" s="166" t="s">
        <v>3</v>
      </c>
      <c r="G62" s="30">
        <v>225</v>
      </c>
      <c r="H62" s="30">
        <v>185</v>
      </c>
      <c r="I62" s="30">
        <v>181</v>
      </c>
      <c r="J62" s="30">
        <v>200</v>
      </c>
      <c r="K62" s="30">
        <v>163</v>
      </c>
      <c r="L62" s="30">
        <v>195</v>
      </c>
      <c r="M62" s="30">
        <v>164</v>
      </c>
      <c r="N62" s="30">
        <v>140</v>
      </c>
      <c r="O62" s="30">
        <v>56</v>
      </c>
      <c r="P62" s="30">
        <v>102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176">
        <f t="shared" si="0"/>
        <v>1611</v>
      </c>
      <c r="AA62" s="274"/>
    </row>
    <row r="63" spans="1:27" x14ac:dyDescent="0.25">
      <c r="A63" s="257" t="s">
        <v>141</v>
      </c>
      <c r="B63" s="259" t="s">
        <v>8</v>
      </c>
      <c r="C63" s="259"/>
      <c r="D63" s="275" t="s">
        <v>142</v>
      </c>
      <c r="E63" s="275" t="s">
        <v>143</v>
      </c>
      <c r="F63" s="165" t="s">
        <v>6</v>
      </c>
      <c r="G63" s="99">
        <v>159</v>
      </c>
      <c r="H63" s="99">
        <v>178</v>
      </c>
      <c r="I63" s="99">
        <v>156</v>
      </c>
      <c r="J63" s="99">
        <v>169</v>
      </c>
      <c r="K63" s="99">
        <v>187</v>
      </c>
      <c r="L63" s="99">
        <v>152</v>
      </c>
      <c r="M63" s="99">
        <v>120</v>
      </c>
      <c r="N63" s="99">
        <v>123</v>
      </c>
      <c r="O63" s="99">
        <v>41</v>
      </c>
      <c r="P63" s="99">
        <v>94</v>
      </c>
      <c r="Q63" s="99">
        <v>86</v>
      </c>
      <c r="R63" s="99">
        <v>100</v>
      </c>
      <c r="S63" s="99">
        <v>112</v>
      </c>
      <c r="T63" s="99">
        <v>107</v>
      </c>
      <c r="U63" s="99">
        <v>94</v>
      </c>
      <c r="V63" s="99">
        <v>55</v>
      </c>
      <c r="W63" s="99">
        <v>53</v>
      </c>
      <c r="X63" s="99">
        <v>85</v>
      </c>
      <c r="Y63" s="99">
        <v>66</v>
      </c>
      <c r="Z63" s="175">
        <f t="shared" si="0"/>
        <v>2137</v>
      </c>
      <c r="AA63" s="255"/>
    </row>
    <row r="64" spans="1:27" ht="25.5" x14ac:dyDescent="0.25">
      <c r="A64" s="258"/>
      <c r="B64" s="260"/>
      <c r="C64" s="260"/>
      <c r="D64" s="276"/>
      <c r="E64" s="276"/>
      <c r="F64" s="166" t="s">
        <v>3</v>
      </c>
      <c r="G64" s="96">
        <v>159</v>
      </c>
      <c r="H64" s="96">
        <v>178</v>
      </c>
      <c r="I64" s="96">
        <v>156</v>
      </c>
      <c r="J64" s="96">
        <v>169</v>
      </c>
      <c r="K64" s="96">
        <v>187</v>
      </c>
      <c r="L64" s="96">
        <v>152</v>
      </c>
      <c r="M64" s="96">
        <v>120</v>
      </c>
      <c r="N64" s="96">
        <v>123</v>
      </c>
      <c r="O64" s="96">
        <v>41</v>
      </c>
      <c r="P64" s="96">
        <v>94</v>
      </c>
      <c r="Q64" s="96">
        <v>86</v>
      </c>
      <c r="R64" s="96">
        <v>100</v>
      </c>
      <c r="S64" s="96">
        <v>112</v>
      </c>
      <c r="T64" s="96">
        <v>107</v>
      </c>
      <c r="U64" s="96">
        <v>94</v>
      </c>
      <c r="V64" s="96">
        <v>55</v>
      </c>
      <c r="W64" s="96">
        <v>53</v>
      </c>
      <c r="X64" s="96">
        <v>85</v>
      </c>
      <c r="Y64" s="96">
        <v>66</v>
      </c>
      <c r="Z64" s="176">
        <f t="shared" si="0"/>
        <v>2137</v>
      </c>
      <c r="AA64" s="256"/>
    </row>
    <row r="65" spans="1:27" x14ac:dyDescent="0.25">
      <c r="A65" s="258"/>
      <c r="B65" s="260" t="s">
        <v>10</v>
      </c>
      <c r="C65" s="309" t="s">
        <v>144</v>
      </c>
      <c r="D65" s="276" t="s">
        <v>2145</v>
      </c>
      <c r="E65" s="276" t="s">
        <v>145</v>
      </c>
      <c r="F65" s="166" t="s">
        <v>6</v>
      </c>
      <c r="G65" s="176">
        <v>77</v>
      </c>
      <c r="H65" s="176">
        <v>98</v>
      </c>
      <c r="I65" s="176">
        <v>96</v>
      </c>
      <c r="J65" s="176">
        <v>92</v>
      </c>
      <c r="K65" s="176">
        <v>99</v>
      </c>
      <c r="L65" s="176">
        <v>88</v>
      </c>
      <c r="M65" s="176">
        <v>93</v>
      </c>
      <c r="N65" s="176">
        <v>76</v>
      </c>
      <c r="O65" s="176">
        <v>28</v>
      </c>
      <c r="P65" s="176">
        <v>45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f t="shared" si="0"/>
        <v>792</v>
      </c>
      <c r="AA65" s="256"/>
    </row>
    <row r="66" spans="1:27" ht="25.5" x14ac:dyDescent="0.25">
      <c r="A66" s="258"/>
      <c r="B66" s="260"/>
      <c r="C66" s="309"/>
      <c r="D66" s="276"/>
      <c r="E66" s="276"/>
      <c r="F66" s="166" t="s">
        <v>3</v>
      </c>
      <c r="G66" s="176">
        <v>77</v>
      </c>
      <c r="H66" s="176">
        <v>98</v>
      </c>
      <c r="I66" s="176">
        <v>96</v>
      </c>
      <c r="J66" s="176">
        <v>92</v>
      </c>
      <c r="K66" s="176">
        <v>99</v>
      </c>
      <c r="L66" s="176">
        <v>88</v>
      </c>
      <c r="M66" s="176">
        <v>93</v>
      </c>
      <c r="N66" s="176">
        <v>76</v>
      </c>
      <c r="O66" s="176">
        <v>28</v>
      </c>
      <c r="P66" s="176">
        <v>45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f t="shared" si="0"/>
        <v>792</v>
      </c>
      <c r="AA66" s="256"/>
    </row>
    <row r="67" spans="1:27" x14ac:dyDescent="0.25">
      <c r="A67" s="258"/>
      <c r="B67" s="260"/>
      <c r="C67" s="309" t="s">
        <v>146</v>
      </c>
      <c r="D67" s="276" t="s">
        <v>147</v>
      </c>
      <c r="E67" s="299" t="s">
        <v>148</v>
      </c>
      <c r="F67" s="166" t="s">
        <v>6</v>
      </c>
      <c r="G67" s="6">
        <v>233</v>
      </c>
      <c r="H67" s="6">
        <v>244</v>
      </c>
      <c r="I67" s="6">
        <v>284</v>
      </c>
      <c r="J67" s="6">
        <v>237</v>
      </c>
      <c r="K67" s="6">
        <v>298</v>
      </c>
      <c r="L67" s="6">
        <v>241</v>
      </c>
      <c r="M67" s="6">
        <v>5</v>
      </c>
      <c r="N67" s="6">
        <v>161</v>
      </c>
      <c r="O67" s="6">
        <v>115</v>
      </c>
      <c r="P67" s="6">
        <v>115</v>
      </c>
      <c r="Q67" s="6">
        <v>84</v>
      </c>
      <c r="R67" s="6">
        <v>80</v>
      </c>
      <c r="S67" s="6">
        <v>44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176">
        <f t="shared" si="0"/>
        <v>2141</v>
      </c>
      <c r="AA67" s="316"/>
    </row>
    <row r="68" spans="1:27" ht="25.5" x14ac:dyDescent="0.25">
      <c r="A68" s="258"/>
      <c r="B68" s="260"/>
      <c r="C68" s="309"/>
      <c r="D68" s="276"/>
      <c r="E68" s="299"/>
      <c r="F68" s="166" t="s">
        <v>3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6">
        <v>40</v>
      </c>
      <c r="S68" s="6">
        <v>22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176">
        <f t="shared" si="0"/>
        <v>62</v>
      </c>
      <c r="AA68" s="263"/>
    </row>
    <row r="69" spans="1:27" x14ac:dyDescent="0.25">
      <c r="A69" s="258"/>
      <c r="B69" s="260"/>
      <c r="C69" s="309" t="s">
        <v>149</v>
      </c>
      <c r="D69" s="276" t="s">
        <v>150</v>
      </c>
      <c r="E69" s="299" t="s">
        <v>151</v>
      </c>
      <c r="F69" s="166" t="s">
        <v>6</v>
      </c>
      <c r="G69" s="6">
        <v>76</v>
      </c>
      <c r="H69" s="6">
        <v>87</v>
      </c>
      <c r="I69" s="6">
        <v>88</v>
      </c>
      <c r="J69" s="6">
        <v>67</v>
      </c>
      <c r="K69" s="6">
        <v>89</v>
      </c>
      <c r="L69" s="6">
        <v>89</v>
      </c>
      <c r="M69" s="6">
        <v>0</v>
      </c>
      <c r="N69" s="6">
        <v>63</v>
      </c>
      <c r="O69" s="6">
        <v>46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176">
        <f t="shared" si="0"/>
        <v>605</v>
      </c>
      <c r="AA69" s="316"/>
    </row>
    <row r="70" spans="1:27" ht="25.5" x14ac:dyDescent="0.25">
      <c r="A70" s="258"/>
      <c r="B70" s="260"/>
      <c r="C70" s="309"/>
      <c r="D70" s="276"/>
      <c r="E70" s="299"/>
      <c r="F70" s="166" t="s">
        <v>3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6">
        <v>0</v>
      </c>
      <c r="N70" s="176">
        <v>0</v>
      </c>
      <c r="O70" s="17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176">
        <f t="shared" si="0"/>
        <v>0</v>
      </c>
      <c r="AA70" s="263"/>
    </row>
    <row r="71" spans="1:27" x14ac:dyDescent="0.25">
      <c r="A71" s="258"/>
      <c r="B71" s="260"/>
      <c r="C71" s="309" t="s">
        <v>152</v>
      </c>
      <c r="D71" s="276" t="s">
        <v>153</v>
      </c>
      <c r="E71" s="299" t="s">
        <v>154</v>
      </c>
      <c r="F71" s="166" t="s">
        <v>6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7</v>
      </c>
      <c r="M71" s="6">
        <v>0</v>
      </c>
      <c r="N71" s="6">
        <v>59</v>
      </c>
      <c r="O71" s="6">
        <v>38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176">
        <f t="shared" ref="Z71:Z82" si="1">SUM(G71:Y71)</f>
        <v>104</v>
      </c>
      <c r="AA71" s="316"/>
    </row>
    <row r="72" spans="1:27" ht="25.5" x14ac:dyDescent="0.25">
      <c r="A72" s="258"/>
      <c r="B72" s="260"/>
      <c r="C72" s="309"/>
      <c r="D72" s="276"/>
      <c r="E72" s="299"/>
      <c r="F72" s="166" t="s">
        <v>3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176">
        <f t="shared" si="1"/>
        <v>0</v>
      </c>
      <c r="AA72" s="263"/>
    </row>
    <row r="73" spans="1:27" x14ac:dyDescent="0.25">
      <c r="A73" s="258"/>
      <c r="B73" s="260"/>
      <c r="C73" s="309" t="s">
        <v>155</v>
      </c>
      <c r="D73" s="276" t="s">
        <v>156</v>
      </c>
      <c r="E73" s="299" t="s">
        <v>157</v>
      </c>
      <c r="F73" s="166" t="s">
        <v>6</v>
      </c>
      <c r="G73" s="6">
        <v>121</v>
      </c>
      <c r="H73" s="6">
        <v>106</v>
      </c>
      <c r="I73" s="6">
        <v>104</v>
      </c>
      <c r="J73" s="6">
        <v>72</v>
      </c>
      <c r="K73" s="6">
        <v>107</v>
      </c>
      <c r="L73" s="6">
        <v>80</v>
      </c>
      <c r="M73" s="6">
        <v>0</v>
      </c>
      <c r="N73" s="6">
        <v>57</v>
      </c>
      <c r="O73" s="6">
        <v>36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176">
        <f t="shared" si="1"/>
        <v>683</v>
      </c>
      <c r="AA73" s="316"/>
    </row>
    <row r="74" spans="1:27" ht="26.25" thickBot="1" x14ac:dyDescent="0.3">
      <c r="A74" s="279"/>
      <c r="B74" s="302"/>
      <c r="C74" s="317"/>
      <c r="D74" s="280"/>
      <c r="E74" s="318"/>
      <c r="F74" s="173" t="s">
        <v>3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176">
        <f t="shared" si="1"/>
        <v>0</v>
      </c>
      <c r="AA74" s="319"/>
    </row>
    <row r="75" spans="1:27" x14ac:dyDescent="0.25">
      <c r="A75" s="261" t="s">
        <v>158</v>
      </c>
      <c r="B75" s="259" t="s">
        <v>8</v>
      </c>
      <c r="C75" s="259"/>
      <c r="D75" s="281" t="s">
        <v>159</v>
      </c>
      <c r="E75" s="310" t="s">
        <v>160</v>
      </c>
      <c r="F75" s="165" t="s">
        <v>6</v>
      </c>
      <c r="G75" s="105">
        <v>214</v>
      </c>
      <c r="H75" s="105">
        <v>240</v>
      </c>
      <c r="I75" s="105">
        <v>174</v>
      </c>
      <c r="J75" s="105">
        <v>220</v>
      </c>
      <c r="K75" s="105">
        <v>174</v>
      </c>
      <c r="L75" s="105">
        <v>173</v>
      </c>
      <c r="M75" s="105">
        <v>154</v>
      </c>
      <c r="N75" s="105">
        <v>132</v>
      </c>
      <c r="O75" s="105">
        <v>128</v>
      </c>
      <c r="P75" s="105">
        <v>103</v>
      </c>
      <c r="Q75" s="105">
        <v>126</v>
      </c>
      <c r="R75" s="105">
        <v>171</v>
      </c>
      <c r="S75" s="105">
        <v>161</v>
      </c>
      <c r="T75" s="105">
        <v>155</v>
      </c>
      <c r="U75" s="105">
        <v>144</v>
      </c>
      <c r="V75" s="105">
        <v>141</v>
      </c>
      <c r="W75" s="105">
        <v>160</v>
      </c>
      <c r="X75" s="105">
        <v>154</v>
      </c>
      <c r="Y75" s="105">
        <v>170</v>
      </c>
      <c r="Z75" s="175">
        <f t="shared" si="1"/>
        <v>3094</v>
      </c>
      <c r="AA75" s="273"/>
    </row>
    <row r="76" spans="1:27" ht="26.25" thickBot="1" x14ac:dyDescent="0.3">
      <c r="A76" s="262"/>
      <c r="B76" s="260"/>
      <c r="C76" s="260"/>
      <c r="D76" s="278"/>
      <c r="E76" s="311"/>
      <c r="F76" s="166" t="s">
        <v>3</v>
      </c>
      <c r="G76" s="97">
        <f>100+114</f>
        <v>214</v>
      </c>
      <c r="H76" s="97">
        <v>240</v>
      </c>
      <c r="I76" s="97">
        <f>77+97</f>
        <v>174</v>
      </c>
      <c r="J76" s="97">
        <v>220</v>
      </c>
      <c r="K76" s="97">
        <v>174</v>
      </c>
      <c r="L76" s="97">
        <v>173</v>
      </c>
      <c r="M76" s="97">
        <v>154</v>
      </c>
      <c r="N76" s="97">
        <v>132</v>
      </c>
      <c r="O76" s="97">
        <v>128</v>
      </c>
      <c r="P76" s="97">
        <v>103</v>
      </c>
      <c r="Q76" s="97">
        <f>48+78</f>
        <v>126</v>
      </c>
      <c r="R76" s="97">
        <v>171</v>
      </c>
      <c r="S76" s="97">
        <v>161</v>
      </c>
      <c r="T76" s="97">
        <v>155</v>
      </c>
      <c r="U76" s="97">
        <v>144</v>
      </c>
      <c r="V76" s="97">
        <v>141</v>
      </c>
      <c r="W76" s="97">
        <v>160</v>
      </c>
      <c r="X76" s="97">
        <v>154</v>
      </c>
      <c r="Y76" s="97">
        <v>170</v>
      </c>
      <c r="Z76" s="176">
        <f t="shared" si="1"/>
        <v>3094</v>
      </c>
      <c r="AA76" s="274"/>
    </row>
    <row r="77" spans="1:27" x14ac:dyDescent="0.25">
      <c r="A77" s="257" t="s">
        <v>161</v>
      </c>
      <c r="B77" s="259" t="s">
        <v>8</v>
      </c>
      <c r="C77" s="259"/>
      <c r="D77" s="275" t="s">
        <v>162</v>
      </c>
      <c r="E77" s="275" t="s">
        <v>163</v>
      </c>
      <c r="F77" s="165" t="s">
        <v>6</v>
      </c>
      <c r="G77" s="103">
        <v>101</v>
      </c>
      <c r="H77" s="103">
        <v>149</v>
      </c>
      <c r="I77" s="103">
        <v>127</v>
      </c>
      <c r="J77" s="103">
        <v>122</v>
      </c>
      <c r="K77" s="103">
        <v>130</v>
      </c>
      <c r="L77" s="103">
        <v>97</v>
      </c>
      <c r="M77" s="103">
        <v>122</v>
      </c>
      <c r="N77" s="103">
        <v>110</v>
      </c>
      <c r="O77" s="103">
        <v>114</v>
      </c>
      <c r="P77" s="103">
        <v>51</v>
      </c>
      <c r="Q77" s="103">
        <v>117</v>
      </c>
      <c r="R77" s="103">
        <v>88</v>
      </c>
      <c r="S77" s="103">
        <v>118</v>
      </c>
      <c r="T77" s="103">
        <v>113</v>
      </c>
      <c r="U77" s="103">
        <v>94</v>
      </c>
      <c r="V77" s="103">
        <v>77</v>
      </c>
      <c r="W77" s="103">
        <v>101</v>
      </c>
      <c r="X77" s="103">
        <v>69</v>
      </c>
      <c r="Y77" s="103">
        <v>96</v>
      </c>
      <c r="Z77" s="175">
        <f t="shared" si="1"/>
        <v>1996</v>
      </c>
      <c r="AA77" s="255"/>
    </row>
    <row r="78" spans="1:27" ht="26.25" thickBot="1" x14ac:dyDescent="0.3">
      <c r="A78" s="258"/>
      <c r="B78" s="260"/>
      <c r="C78" s="260"/>
      <c r="D78" s="276"/>
      <c r="E78" s="276"/>
      <c r="F78" s="166" t="s">
        <v>3</v>
      </c>
      <c r="G78" s="104">
        <v>101</v>
      </c>
      <c r="H78" s="104">
        <v>149</v>
      </c>
      <c r="I78" s="104">
        <v>127</v>
      </c>
      <c r="J78" s="104">
        <v>122</v>
      </c>
      <c r="K78" s="104">
        <v>130</v>
      </c>
      <c r="L78" s="104">
        <v>97</v>
      </c>
      <c r="M78" s="104">
        <v>122</v>
      </c>
      <c r="N78" s="104">
        <v>110</v>
      </c>
      <c r="O78" s="104">
        <v>114</v>
      </c>
      <c r="P78" s="104">
        <v>51</v>
      </c>
      <c r="Q78" s="104">
        <v>117</v>
      </c>
      <c r="R78" s="104">
        <v>88</v>
      </c>
      <c r="S78" s="104">
        <v>118</v>
      </c>
      <c r="T78" s="104">
        <v>113</v>
      </c>
      <c r="U78" s="104">
        <v>94</v>
      </c>
      <c r="V78" s="104">
        <v>77</v>
      </c>
      <c r="W78" s="104">
        <v>101</v>
      </c>
      <c r="X78" s="104">
        <v>69</v>
      </c>
      <c r="Y78" s="104">
        <v>96</v>
      </c>
      <c r="Z78" s="176">
        <f t="shared" si="1"/>
        <v>1996</v>
      </c>
      <c r="AA78" s="256"/>
    </row>
    <row r="79" spans="1:27" x14ac:dyDescent="0.25">
      <c r="A79" s="261" t="s">
        <v>164</v>
      </c>
      <c r="B79" s="259" t="s">
        <v>8</v>
      </c>
      <c r="C79" s="259"/>
      <c r="D79" s="281" t="s">
        <v>165</v>
      </c>
      <c r="E79" s="310" t="s">
        <v>166</v>
      </c>
      <c r="F79" s="165" t="s">
        <v>6</v>
      </c>
      <c r="G79" s="98">
        <v>0</v>
      </c>
      <c r="H79" s="98">
        <v>11</v>
      </c>
      <c r="I79" s="98">
        <v>15</v>
      </c>
      <c r="J79" s="98">
        <v>27</v>
      </c>
      <c r="K79" s="98">
        <v>30</v>
      </c>
      <c r="L79" s="98">
        <v>17</v>
      </c>
      <c r="M79" s="98">
        <v>12</v>
      </c>
      <c r="N79" s="98">
        <v>27</v>
      </c>
      <c r="O79" s="98">
        <v>17</v>
      </c>
      <c r="P79" s="98">
        <v>16</v>
      </c>
      <c r="Q79" s="98">
        <v>13</v>
      </c>
      <c r="R79" s="98">
        <v>15</v>
      </c>
      <c r="S79" s="98">
        <v>13</v>
      </c>
      <c r="T79" s="98">
        <v>18</v>
      </c>
      <c r="U79" s="98">
        <v>26</v>
      </c>
      <c r="V79" s="98">
        <v>15</v>
      </c>
      <c r="W79" s="98">
        <v>18</v>
      </c>
      <c r="X79" s="98">
        <v>29</v>
      </c>
      <c r="Y79" s="98">
        <v>30</v>
      </c>
      <c r="Z79" s="175">
        <f t="shared" si="1"/>
        <v>349</v>
      </c>
      <c r="AA79" s="273"/>
    </row>
    <row r="80" spans="1:27" ht="26.25" thickBot="1" x14ac:dyDescent="0.3">
      <c r="A80" s="262"/>
      <c r="B80" s="260"/>
      <c r="C80" s="260"/>
      <c r="D80" s="278"/>
      <c r="E80" s="311"/>
      <c r="F80" s="166" t="s">
        <v>3</v>
      </c>
      <c r="G80" s="97">
        <v>0</v>
      </c>
      <c r="H80" s="97">
        <v>11</v>
      </c>
      <c r="I80" s="97">
        <v>15</v>
      </c>
      <c r="J80" s="97">
        <v>27</v>
      </c>
      <c r="K80" s="97">
        <v>30</v>
      </c>
      <c r="L80" s="97">
        <v>17</v>
      </c>
      <c r="M80" s="97">
        <v>12</v>
      </c>
      <c r="N80" s="97">
        <v>27</v>
      </c>
      <c r="O80" s="97">
        <v>17</v>
      </c>
      <c r="P80" s="97">
        <v>16</v>
      </c>
      <c r="Q80" s="97">
        <v>13</v>
      </c>
      <c r="R80" s="97">
        <v>15</v>
      </c>
      <c r="S80" s="97">
        <v>13</v>
      </c>
      <c r="T80" s="97">
        <v>18</v>
      </c>
      <c r="U80" s="97">
        <v>26</v>
      </c>
      <c r="V80" s="97">
        <v>15</v>
      </c>
      <c r="W80" s="97">
        <v>18</v>
      </c>
      <c r="X80" s="97">
        <v>29</v>
      </c>
      <c r="Y80" s="97">
        <v>30</v>
      </c>
      <c r="Z80" s="176">
        <f t="shared" si="1"/>
        <v>349</v>
      </c>
      <c r="AA80" s="274"/>
    </row>
    <row r="81" spans="1:27" x14ac:dyDescent="0.25">
      <c r="A81" s="257" t="s">
        <v>167</v>
      </c>
      <c r="B81" s="259" t="s">
        <v>8</v>
      </c>
      <c r="C81" s="259"/>
      <c r="D81" s="275" t="s">
        <v>168</v>
      </c>
      <c r="E81" s="275" t="s">
        <v>169</v>
      </c>
      <c r="F81" s="165" t="s">
        <v>6</v>
      </c>
      <c r="G81" s="99">
        <v>17</v>
      </c>
      <c r="H81" s="99">
        <v>10</v>
      </c>
      <c r="I81" s="99">
        <v>21</v>
      </c>
      <c r="J81" s="99">
        <v>22</v>
      </c>
      <c r="K81" s="99">
        <v>17</v>
      </c>
      <c r="L81" s="99">
        <v>13</v>
      </c>
      <c r="M81" s="99">
        <v>23</v>
      </c>
      <c r="N81" s="99">
        <v>19</v>
      </c>
      <c r="O81" s="99">
        <v>22</v>
      </c>
      <c r="P81" s="99">
        <v>14</v>
      </c>
      <c r="Q81" s="99">
        <v>21</v>
      </c>
      <c r="R81" s="99">
        <v>21</v>
      </c>
      <c r="S81" s="99">
        <v>22</v>
      </c>
      <c r="T81" s="99">
        <v>14</v>
      </c>
      <c r="U81" s="99">
        <v>20</v>
      </c>
      <c r="V81" s="99">
        <v>11</v>
      </c>
      <c r="W81" s="99">
        <v>13</v>
      </c>
      <c r="X81" s="99">
        <v>12</v>
      </c>
      <c r="Y81" s="99">
        <v>27</v>
      </c>
      <c r="Z81" s="175">
        <f t="shared" si="1"/>
        <v>339</v>
      </c>
      <c r="AA81" s="255"/>
    </row>
    <row r="82" spans="1:27" ht="26.25" thickBot="1" x14ac:dyDescent="0.3">
      <c r="A82" s="320"/>
      <c r="B82" s="296"/>
      <c r="C82" s="296"/>
      <c r="D82" s="298"/>
      <c r="E82" s="298"/>
      <c r="F82" s="172" t="s">
        <v>3</v>
      </c>
      <c r="G82" s="100">
        <v>17</v>
      </c>
      <c r="H82" s="100">
        <v>10</v>
      </c>
      <c r="I82" s="100">
        <v>21</v>
      </c>
      <c r="J82" s="100">
        <v>22</v>
      </c>
      <c r="K82" s="100">
        <v>17</v>
      </c>
      <c r="L82" s="100">
        <v>13</v>
      </c>
      <c r="M82" s="100">
        <v>23</v>
      </c>
      <c r="N82" s="100">
        <v>19</v>
      </c>
      <c r="O82" s="100">
        <v>22</v>
      </c>
      <c r="P82" s="100">
        <v>14</v>
      </c>
      <c r="Q82" s="100">
        <v>21</v>
      </c>
      <c r="R82" s="100">
        <v>21</v>
      </c>
      <c r="S82" s="100">
        <v>22</v>
      </c>
      <c r="T82" s="100">
        <v>14</v>
      </c>
      <c r="U82" s="100">
        <v>20</v>
      </c>
      <c r="V82" s="100">
        <v>11</v>
      </c>
      <c r="W82" s="100">
        <v>13</v>
      </c>
      <c r="X82" s="100">
        <v>12</v>
      </c>
      <c r="Y82" s="100">
        <v>27</v>
      </c>
      <c r="Z82" s="30">
        <f t="shared" si="1"/>
        <v>339</v>
      </c>
      <c r="AA82" s="316"/>
    </row>
    <row r="83" spans="1:27" x14ac:dyDescent="0.25">
      <c r="A83" s="267" t="s">
        <v>13</v>
      </c>
      <c r="B83" s="268"/>
      <c r="C83" s="268"/>
      <c r="D83" s="268"/>
      <c r="E83" s="269"/>
      <c r="F83" s="165" t="s">
        <v>6</v>
      </c>
      <c r="G83" s="110">
        <f>G7+G9+G11+G13+G15+G17+G19+G21+G23+G25+G27+G29+G31+G33+G35+G37+G39+G41+G43+G45+G47+G49+G51+G53+G55+G57+G59+G61+G63+G65+G67+G69+G71+G73+G75+G77+G79+G81</f>
        <v>4488</v>
      </c>
      <c r="H83" s="110">
        <f t="shared" ref="H83:Z84" si="2">H7+H9+H11+H13+H15+H17+H19+H21+H23+H25+H27+H29+H31+H33+H35+H37+H39+H41+H43+H45+H47+H49+H51+H53+H55+H57+H59+H61+H63+H65+H67+H69+H71+H73+H75+H77+H79+H81</f>
        <v>4768</v>
      </c>
      <c r="I83" s="110">
        <f t="shared" si="2"/>
        <v>4482</v>
      </c>
      <c r="J83" s="110">
        <f t="shared" si="2"/>
        <v>4425</v>
      </c>
      <c r="K83" s="110">
        <f t="shared" si="2"/>
        <v>4219</v>
      </c>
      <c r="L83" s="110">
        <f t="shared" si="2"/>
        <v>3862</v>
      </c>
      <c r="M83" s="110">
        <f t="shared" si="2"/>
        <v>3512</v>
      </c>
      <c r="N83" s="110">
        <f t="shared" si="2"/>
        <v>3284</v>
      </c>
      <c r="O83" s="110">
        <f t="shared" si="2"/>
        <v>1981</v>
      </c>
      <c r="P83" s="110">
        <f t="shared" si="2"/>
        <v>2213</v>
      </c>
      <c r="Q83" s="110">
        <f t="shared" si="2"/>
        <v>1957</v>
      </c>
      <c r="R83" s="110">
        <f t="shared" si="2"/>
        <v>2036</v>
      </c>
      <c r="S83" s="110">
        <f t="shared" si="2"/>
        <v>2048</v>
      </c>
      <c r="T83" s="110">
        <f t="shared" si="2"/>
        <v>1995</v>
      </c>
      <c r="U83" s="110">
        <f t="shared" si="2"/>
        <v>1849</v>
      </c>
      <c r="V83" s="110">
        <f t="shared" si="2"/>
        <v>1703</v>
      </c>
      <c r="W83" s="110">
        <f t="shared" si="2"/>
        <v>1868</v>
      </c>
      <c r="X83" s="110">
        <f t="shared" si="2"/>
        <v>1837</v>
      </c>
      <c r="Y83" s="110">
        <f t="shared" si="2"/>
        <v>1970</v>
      </c>
      <c r="Z83" s="194">
        <f t="shared" si="2"/>
        <v>54497</v>
      </c>
      <c r="AA83" s="170"/>
    </row>
    <row r="84" spans="1:27" ht="26.25" thickBot="1" x14ac:dyDescent="0.3">
      <c r="A84" s="270"/>
      <c r="B84" s="271"/>
      <c r="C84" s="271"/>
      <c r="D84" s="271"/>
      <c r="E84" s="272"/>
      <c r="F84" s="173" t="s">
        <v>3</v>
      </c>
      <c r="G84" s="111">
        <f t="shared" ref="G84:N84" si="3">G8+G10+G12+G14+G16+G18+G20+G22+G24+G26+G28+G30+G32+G34+G36+G38+G40+G42+G44+G46+G48+G50+G52+G54+G56+G58+G60+G62+G64+G66+G68+G70+G72+G74+G76+G78+G80+G82</f>
        <v>3972</v>
      </c>
      <c r="H84" s="111">
        <f t="shared" si="3"/>
        <v>4285</v>
      </c>
      <c r="I84" s="111">
        <f t="shared" si="3"/>
        <v>3870</v>
      </c>
      <c r="J84" s="111">
        <f t="shared" si="3"/>
        <v>3995</v>
      </c>
      <c r="K84" s="111">
        <f t="shared" si="3"/>
        <v>3617</v>
      </c>
      <c r="L84" s="111">
        <f t="shared" si="3"/>
        <v>3329</v>
      </c>
      <c r="M84" s="111">
        <f t="shared" si="3"/>
        <v>3421</v>
      </c>
      <c r="N84" s="111">
        <f t="shared" si="3"/>
        <v>2854</v>
      </c>
      <c r="O84" s="111">
        <f t="shared" si="2"/>
        <v>1746</v>
      </c>
      <c r="P84" s="111">
        <f t="shared" si="2"/>
        <v>2098</v>
      </c>
      <c r="Q84" s="111">
        <f t="shared" si="2"/>
        <v>1872</v>
      </c>
      <c r="R84" s="111">
        <f t="shared" si="2"/>
        <v>1995</v>
      </c>
      <c r="S84" s="111">
        <f t="shared" si="2"/>
        <v>2024</v>
      </c>
      <c r="T84" s="111">
        <f t="shared" si="2"/>
        <v>1995</v>
      </c>
      <c r="U84" s="111">
        <f t="shared" si="2"/>
        <v>1849</v>
      </c>
      <c r="V84" s="111">
        <f t="shared" si="2"/>
        <v>1703</v>
      </c>
      <c r="W84" s="111">
        <f t="shared" si="2"/>
        <v>1868</v>
      </c>
      <c r="X84" s="111">
        <f t="shared" si="2"/>
        <v>1837</v>
      </c>
      <c r="Y84" s="111">
        <f t="shared" si="2"/>
        <v>1970</v>
      </c>
      <c r="Z84" s="195">
        <f t="shared" si="2"/>
        <v>50300</v>
      </c>
      <c r="AA84" s="171"/>
    </row>
    <row r="85" spans="1:27" s="114" customFormat="1" x14ac:dyDescent="0.25">
      <c r="A85" s="112"/>
      <c r="B85" s="112"/>
      <c r="C85" s="112"/>
      <c r="D85" s="113"/>
      <c r="E85" s="112"/>
      <c r="F85" s="112"/>
    </row>
    <row r="86" spans="1:27" s="114" customFormat="1" x14ac:dyDescent="0.25">
      <c r="A86" s="112"/>
      <c r="B86" s="112"/>
      <c r="C86" s="112"/>
      <c r="D86" s="113"/>
      <c r="E86" s="112"/>
      <c r="F86" s="112"/>
    </row>
    <row r="87" spans="1:27" s="114" customFormat="1" x14ac:dyDescent="0.25">
      <c r="A87" s="112"/>
      <c r="B87" s="112"/>
      <c r="C87" s="112"/>
      <c r="D87" s="113"/>
      <c r="E87" s="112"/>
      <c r="F87" s="112"/>
    </row>
    <row r="88" spans="1:27" s="114" customFormat="1" x14ac:dyDescent="0.25">
      <c r="A88" s="112"/>
      <c r="B88" s="112"/>
      <c r="C88" s="112"/>
      <c r="D88" s="113"/>
      <c r="E88" s="112"/>
      <c r="F88" s="112"/>
    </row>
    <row r="89" spans="1:27" s="114" customFormat="1" x14ac:dyDescent="0.25">
      <c r="A89" s="112"/>
      <c r="B89" s="112"/>
      <c r="C89" s="112"/>
      <c r="D89" s="113"/>
      <c r="E89" s="112"/>
      <c r="F89" s="112"/>
    </row>
    <row r="90" spans="1:27" s="114" customFormat="1" x14ac:dyDescent="0.25">
      <c r="A90" s="112"/>
      <c r="B90" s="112"/>
      <c r="C90" s="112"/>
      <c r="D90" s="113"/>
      <c r="E90" s="112"/>
      <c r="F90" s="112"/>
    </row>
    <row r="91" spans="1:27" s="114" customFormat="1" x14ac:dyDescent="0.25">
      <c r="A91" s="112"/>
      <c r="B91" s="112"/>
      <c r="C91" s="112"/>
      <c r="D91" s="113"/>
      <c r="E91" s="112"/>
      <c r="F91" s="112"/>
    </row>
    <row r="92" spans="1:27" s="114" customFormat="1" x14ac:dyDescent="0.25">
      <c r="A92" s="112"/>
      <c r="B92" s="112"/>
      <c r="C92" s="112"/>
      <c r="D92" s="113"/>
      <c r="E92" s="112"/>
      <c r="F92" s="112"/>
    </row>
    <row r="93" spans="1:27" s="114" customFormat="1" x14ac:dyDescent="0.25">
      <c r="A93" s="112"/>
      <c r="B93" s="112"/>
      <c r="C93" s="112"/>
      <c r="D93" s="113"/>
      <c r="E93" s="112"/>
      <c r="F93" s="112"/>
    </row>
    <row r="94" spans="1:27" s="114" customFormat="1" x14ac:dyDescent="0.25">
      <c r="A94" s="112"/>
      <c r="B94" s="112"/>
      <c r="C94" s="112"/>
      <c r="D94" s="113"/>
      <c r="E94" s="112"/>
      <c r="F94" s="112"/>
    </row>
    <row r="95" spans="1:27" s="114" customFormat="1" x14ac:dyDescent="0.25">
      <c r="A95" s="112"/>
      <c r="B95" s="112"/>
      <c r="C95" s="112"/>
      <c r="D95" s="113"/>
      <c r="E95" s="112"/>
      <c r="F95" s="112"/>
    </row>
    <row r="96" spans="1:27" s="114" customFormat="1" x14ac:dyDescent="0.25">
      <c r="A96" s="112"/>
      <c r="B96" s="112"/>
      <c r="C96" s="112"/>
      <c r="D96" s="113"/>
      <c r="E96" s="112"/>
      <c r="F96" s="112"/>
    </row>
    <row r="97" spans="1:6" s="114" customFormat="1" x14ac:dyDescent="0.25">
      <c r="A97" s="112"/>
      <c r="B97" s="112"/>
      <c r="C97" s="112"/>
      <c r="D97" s="113"/>
      <c r="E97" s="112"/>
      <c r="F97" s="112"/>
    </row>
    <row r="98" spans="1:6" s="114" customFormat="1" x14ac:dyDescent="0.25">
      <c r="A98" s="112"/>
      <c r="B98" s="112"/>
      <c r="C98" s="112"/>
      <c r="D98" s="113"/>
      <c r="E98" s="112"/>
      <c r="F98" s="112"/>
    </row>
    <row r="99" spans="1:6" s="114" customFormat="1" x14ac:dyDescent="0.25">
      <c r="A99" s="112"/>
      <c r="B99" s="112"/>
      <c r="C99" s="112"/>
      <c r="D99" s="113"/>
      <c r="E99" s="112"/>
      <c r="F99" s="112"/>
    </row>
    <row r="100" spans="1:6" s="114" customFormat="1" x14ac:dyDescent="0.25">
      <c r="A100" s="112"/>
      <c r="B100" s="112"/>
      <c r="C100" s="112"/>
      <c r="D100" s="113"/>
      <c r="E100" s="112"/>
      <c r="F100" s="112"/>
    </row>
    <row r="101" spans="1:6" s="114" customFormat="1" x14ac:dyDescent="0.25">
      <c r="A101" s="112"/>
      <c r="B101" s="112"/>
      <c r="C101" s="112"/>
      <c r="D101" s="113"/>
      <c r="E101" s="112"/>
      <c r="F101" s="112"/>
    </row>
    <row r="102" spans="1:6" s="114" customFormat="1" x14ac:dyDescent="0.25">
      <c r="A102" s="112"/>
      <c r="B102" s="112"/>
      <c r="C102" s="112"/>
      <c r="D102" s="113"/>
      <c r="E102" s="112"/>
      <c r="F102" s="112"/>
    </row>
    <row r="103" spans="1:6" s="114" customFormat="1" x14ac:dyDescent="0.25">
      <c r="A103" s="112"/>
      <c r="B103" s="112"/>
      <c r="C103" s="112"/>
      <c r="D103" s="113"/>
      <c r="E103" s="112"/>
      <c r="F103" s="112"/>
    </row>
    <row r="104" spans="1:6" s="114" customFormat="1" x14ac:dyDescent="0.25">
      <c r="A104" s="112"/>
      <c r="B104" s="112"/>
      <c r="C104" s="112"/>
      <c r="D104" s="113"/>
      <c r="E104" s="112"/>
      <c r="F104" s="112"/>
    </row>
    <row r="105" spans="1:6" s="114" customFormat="1" x14ac:dyDescent="0.25">
      <c r="A105" s="112"/>
      <c r="B105" s="112"/>
      <c r="C105" s="112"/>
      <c r="D105" s="113"/>
      <c r="E105" s="112"/>
      <c r="F105" s="112"/>
    </row>
    <row r="106" spans="1:6" s="114" customFormat="1" x14ac:dyDescent="0.25">
      <c r="A106" s="112"/>
      <c r="B106" s="112"/>
      <c r="C106" s="112"/>
      <c r="D106" s="113"/>
      <c r="E106" s="112"/>
      <c r="F106" s="112"/>
    </row>
    <row r="107" spans="1:6" s="114" customFormat="1" x14ac:dyDescent="0.25">
      <c r="A107" s="112"/>
      <c r="B107" s="112"/>
      <c r="C107" s="112"/>
      <c r="D107" s="113"/>
      <c r="E107" s="112"/>
      <c r="F107" s="112"/>
    </row>
    <row r="108" spans="1:6" s="114" customFormat="1" x14ac:dyDescent="0.25">
      <c r="A108" s="112"/>
      <c r="B108" s="112"/>
      <c r="C108" s="112"/>
      <c r="D108" s="113"/>
      <c r="E108" s="112"/>
      <c r="F108" s="112"/>
    </row>
    <row r="109" spans="1:6" s="114" customFormat="1" x14ac:dyDescent="0.25">
      <c r="A109" s="112"/>
      <c r="B109" s="112"/>
      <c r="C109" s="112"/>
      <c r="D109" s="113"/>
      <c r="E109" s="112"/>
      <c r="F109" s="112"/>
    </row>
    <row r="110" spans="1:6" s="114" customFormat="1" x14ac:dyDescent="0.25">
      <c r="A110" s="112"/>
      <c r="B110" s="112"/>
      <c r="C110" s="112"/>
      <c r="D110" s="113"/>
      <c r="E110" s="112"/>
      <c r="F110" s="112"/>
    </row>
    <row r="111" spans="1:6" s="114" customFormat="1" x14ac:dyDescent="0.25">
      <c r="A111" s="112"/>
      <c r="B111" s="112"/>
      <c r="C111" s="112"/>
      <c r="D111" s="113"/>
      <c r="E111" s="112"/>
      <c r="F111" s="112"/>
    </row>
    <row r="112" spans="1:6" s="114" customFormat="1" x14ac:dyDescent="0.25">
      <c r="A112" s="112"/>
      <c r="B112" s="112"/>
      <c r="C112" s="112"/>
      <c r="D112" s="113"/>
      <c r="E112" s="112"/>
      <c r="F112" s="112"/>
    </row>
    <row r="113" spans="1:6" s="114" customFormat="1" x14ac:dyDescent="0.25">
      <c r="A113" s="112"/>
      <c r="B113" s="112"/>
      <c r="C113" s="112"/>
      <c r="D113" s="113"/>
      <c r="E113" s="112"/>
      <c r="F113" s="112"/>
    </row>
    <row r="114" spans="1:6" s="114" customFormat="1" x14ac:dyDescent="0.25">
      <c r="A114" s="112"/>
      <c r="B114" s="112"/>
      <c r="C114" s="112"/>
      <c r="D114" s="113"/>
      <c r="E114" s="112"/>
      <c r="F114" s="112"/>
    </row>
    <row r="115" spans="1:6" s="114" customFormat="1" x14ac:dyDescent="0.25">
      <c r="A115" s="112"/>
      <c r="B115" s="112"/>
      <c r="C115" s="112"/>
      <c r="D115" s="113"/>
      <c r="E115" s="112"/>
      <c r="F115" s="112"/>
    </row>
    <row r="116" spans="1:6" s="114" customFormat="1" x14ac:dyDescent="0.25">
      <c r="A116" s="112"/>
      <c r="B116" s="112"/>
      <c r="C116" s="112"/>
      <c r="D116" s="113"/>
      <c r="E116" s="112"/>
      <c r="F116" s="112"/>
    </row>
    <row r="117" spans="1:6" s="114" customFormat="1" x14ac:dyDescent="0.25">
      <c r="A117" s="112"/>
      <c r="B117" s="112"/>
      <c r="C117" s="112"/>
      <c r="D117" s="113"/>
      <c r="E117" s="112"/>
      <c r="F117" s="112"/>
    </row>
    <row r="118" spans="1:6" s="114" customFormat="1" x14ac:dyDescent="0.25">
      <c r="A118" s="112"/>
      <c r="B118" s="112"/>
      <c r="C118" s="112"/>
      <c r="D118" s="113"/>
      <c r="E118" s="112"/>
      <c r="F118" s="112"/>
    </row>
    <row r="119" spans="1:6" s="114" customFormat="1" x14ac:dyDescent="0.25">
      <c r="A119" s="112"/>
      <c r="B119" s="112"/>
      <c r="C119" s="112"/>
      <c r="D119" s="113"/>
      <c r="E119" s="112"/>
      <c r="F119" s="112"/>
    </row>
    <row r="120" spans="1:6" s="114" customFormat="1" x14ac:dyDescent="0.25">
      <c r="A120" s="112"/>
      <c r="B120" s="112"/>
      <c r="C120" s="112"/>
      <c r="D120" s="113"/>
      <c r="E120" s="112"/>
      <c r="F120" s="112"/>
    </row>
    <row r="121" spans="1:6" s="114" customFormat="1" x14ac:dyDescent="0.25">
      <c r="A121" s="112"/>
      <c r="B121" s="112"/>
      <c r="C121" s="112"/>
      <c r="D121" s="113"/>
      <c r="E121" s="112"/>
      <c r="F121" s="112"/>
    </row>
    <row r="122" spans="1:6" s="114" customFormat="1" x14ac:dyDescent="0.25">
      <c r="A122" s="112"/>
      <c r="B122" s="112"/>
      <c r="C122" s="112"/>
      <c r="D122" s="113"/>
      <c r="E122" s="112"/>
      <c r="F122" s="112"/>
    </row>
    <row r="123" spans="1:6" s="114" customFormat="1" x14ac:dyDescent="0.25">
      <c r="A123" s="112"/>
      <c r="B123" s="112"/>
      <c r="C123" s="112"/>
      <c r="D123" s="113"/>
      <c r="E123" s="112"/>
      <c r="F123" s="112"/>
    </row>
    <row r="124" spans="1:6" s="114" customFormat="1" x14ac:dyDescent="0.25">
      <c r="A124" s="112"/>
      <c r="B124" s="112"/>
      <c r="C124" s="112"/>
      <c r="D124" s="113"/>
      <c r="E124" s="112"/>
      <c r="F124" s="112"/>
    </row>
    <row r="125" spans="1:6" s="114" customFormat="1" x14ac:dyDescent="0.25">
      <c r="A125" s="112"/>
      <c r="B125" s="112"/>
      <c r="C125" s="112"/>
      <c r="D125" s="113"/>
      <c r="E125" s="112"/>
      <c r="F125" s="112"/>
    </row>
    <row r="126" spans="1:6" s="114" customFormat="1" x14ac:dyDescent="0.25">
      <c r="A126" s="112"/>
      <c r="B126" s="112"/>
      <c r="C126" s="112"/>
      <c r="D126" s="113"/>
      <c r="E126" s="112"/>
      <c r="F126" s="112"/>
    </row>
    <row r="127" spans="1:6" s="114" customFormat="1" x14ac:dyDescent="0.25">
      <c r="A127" s="112"/>
      <c r="B127" s="112"/>
      <c r="C127" s="112"/>
      <c r="D127" s="113"/>
      <c r="E127" s="112"/>
      <c r="F127" s="112"/>
    </row>
    <row r="128" spans="1:6" s="114" customFormat="1" x14ac:dyDescent="0.25">
      <c r="A128" s="112"/>
      <c r="B128" s="112"/>
      <c r="C128" s="112"/>
      <c r="D128" s="113"/>
      <c r="E128" s="112"/>
      <c r="F128" s="112"/>
    </row>
    <row r="129" spans="1:6" s="114" customFormat="1" x14ac:dyDescent="0.25">
      <c r="A129" s="112"/>
      <c r="B129" s="112"/>
      <c r="C129" s="112"/>
      <c r="D129" s="113"/>
      <c r="E129" s="112"/>
      <c r="F129" s="112"/>
    </row>
    <row r="130" spans="1:6" s="114" customFormat="1" x14ac:dyDescent="0.25">
      <c r="A130" s="112"/>
      <c r="B130" s="112"/>
      <c r="C130" s="112"/>
      <c r="D130" s="113"/>
      <c r="E130" s="112"/>
      <c r="F130" s="112"/>
    </row>
    <row r="131" spans="1:6" s="114" customFormat="1" x14ac:dyDescent="0.25">
      <c r="A131" s="112"/>
      <c r="B131" s="112"/>
      <c r="C131" s="112"/>
      <c r="D131" s="113"/>
      <c r="E131" s="112"/>
      <c r="F131" s="112"/>
    </row>
    <row r="132" spans="1:6" s="114" customFormat="1" x14ac:dyDescent="0.25">
      <c r="A132" s="112"/>
      <c r="B132" s="112"/>
      <c r="C132" s="112"/>
      <c r="D132" s="113"/>
      <c r="E132" s="112"/>
      <c r="F132" s="112"/>
    </row>
    <row r="133" spans="1:6" s="114" customFormat="1" x14ac:dyDescent="0.25">
      <c r="A133" s="112"/>
      <c r="B133" s="112"/>
      <c r="C133" s="112"/>
      <c r="D133" s="113"/>
      <c r="E133" s="112"/>
      <c r="F133" s="112"/>
    </row>
    <row r="134" spans="1:6" s="114" customFormat="1" x14ac:dyDescent="0.25">
      <c r="A134" s="112"/>
      <c r="B134" s="112"/>
      <c r="C134" s="112"/>
      <c r="D134" s="113"/>
      <c r="E134" s="112"/>
      <c r="F134" s="112"/>
    </row>
    <row r="135" spans="1:6" s="114" customFormat="1" x14ac:dyDescent="0.25">
      <c r="A135" s="112"/>
      <c r="B135" s="112"/>
      <c r="C135" s="112"/>
      <c r="D135" s="113"/>
      <c r="E135" s="112"/>
      <c r="F135" s="112"/>
    </row>
    <row r="136" spans="1:6" s="114" customFormat="1" x14ac:dyDescent="0.25">
      <c r="A136" s="112"/>
      <c r="B136" s="112"/>
      <c r="C136" s="112"/>
      <c r="D136" s="113"/>
      <c r="E136" s="112"/>
      <c r="F136" s="112"/>
    </row>
    <row r="137" spans="1:6" s="114" customFormat="1" x14ac:dyDescent="0.25">
      <c r="A137" s="112"/>
      <c r="B137" s="112"/>
      <c r="C137" s="112"/>
      <c r="D137" s="113"/>
      <c r="E137" s="112"/>
      <c r="F137" s="112"/>
    </row>
    <row r="138" spans="1:6" s="114" customFormat="1" x14ac:dyDescent="0.25">
      <c r="A138" s="112"/>
      <c r="B138" s="112"/>
      <c r="C138" s="112"/>
      <c r="D138" s="113"/>
      <c r="E138" s="112"/>
      <c r="F138" s="112"/>
    </row>
    <row r="139" spans="1:6" s="114" customFormat="1" x14ac:dyDescent="0.25">
      <c r="A139" s="112"/>
      <c r="B139" s="112"/>
      <c r="C139" s="112"/>
      <c r="D139" s="113"/>
      <c r="E139" s="112"/>
      <c r="F139" s="112"/>
    </row>
    <row r="140" spans="1:6" s="114" customFormat="1" x14ac:dyDescent="0.25">
      <c r="A140" s="112"/>
      <c r="B140" s="112"/>
      <c r="C140" s="112"/>
      <c r="D140" s="113"/>
      <c r="E140" s="112"/>
      <c r="F140" s="112"/>
    </row>
    <row r="141" spans="1:6" s="114" customFormat="1" x14ac:dyDescent="0.25">
      <c r="A141" s="112"/>
      <c r="B141" s="112"/>
      <c r="C141" s="112"/>
      <c r="D141" s="113"/>
      <c r="E141" s="112"/>
      <c r="F141" s="112"/>
    </row>
    <row r="142" spans="1:6" s="114" customFormat="1" x14ac:dyDescent="0.25">
      <c r="A142" s="112"/>
      <c r="B142" s="112"/>
      <c r="C142" s="112"/>
      <c r="D142" s="113"/>
      <c r="E142" s="112"/>
      <c r="F142" s="112"/>
    </row>
    <row r="143" spans="1:6" s="114" customFormat="1" x14ac:dyDescent="0.25">
      <c r="A143" s="112"/>
      <c r="B143" s="112"/>
      <c r="C143" s="112"/>
      <c r="D143" s="113"/>
      <c r="E143" s="112"/>
      <c r="F143" s="112"/>
    </row>
    <row r="144" spans="1:6" s="114" customFormat="1" x14ac:dyDescent="0.25">
      <c r="A144" s="112"/>
      <c r="B144" s="112"/>
      <c r="C144" s="112"/>
      <c r="D144" s="113"/>
      <c r="E144" s="112"/>
      <c r="F144" s="112"/>
    </row>
    <row r="145" spans="1:6" s="114" customFormat="1" x14ac:dyDescent="0.25">
      <c r="A145" s="112"/>
      <c r="B145" s="112"/>
      <c r="C145" s="112"/>
      <c r="D145" s="113"/>
      <c r="E145" s="112"/>
      <c r="F145" s="112"/>
    </row>
    <row r="146" spans="1:6" s="114" customFormat="1" x14ac:dyDescent="0.25">
      <c r="A146" s="112"/>
      <c r="B146" s="112"/>
      <c r="C146" s="112"/>
      <c r="D146" s="113"/>
      <c r="E146" s="112"/>
      <c r="F146" s="112"/>
    </row>
    <row r="147" spans="1:6" s="114" customFormat="1" x14ac:dyDescent="0.25">
      <c r="A147" s="112"/>
      <c r="B147" s="112"/>
      <c r="C147" s="112"/>
      <c r="D147" s="113"/>
      <c r="E147" s="112"/>
      <c r="F147" s="112"/>
    </row>
    <row r="148" spans="1:6" s="114" customFormat="1" x14ac:dyDescent="0.25">
      <c r="A148" s="112"/>
      <c r="B148" s="112"/>
      <c r="C148" s="112"/>
      <c r="D148" s="113"/>
      <c r="E148" s="112"/>
      <c r="F148" s="112"/>
    </row>
    <row r="149" spans="1:6" s="114" customFormat="1" x14ac:dyDescent="0.25">
      <c r="A149" s="112"/>
      <c r="B149" s="112"/>
      <c r="C149" s="112"/>
      <c r="D149" s="113"/>
      <c r="E149" s="112"/>
      <c r="F149" s="112"/>
    </row>
    <row r="150" spans="1:6" s="114" customFormat="1" x14ac:dyDescent="0.25">
      <c r="A150" s="112"/>
      <c r="B150" s="112"/>
      <c r="C150" s="112"/>
      <c r="D150" s="113"/>
      <c r="E150" s="112"/>
      <c r="F150" s="112"/>
    </row>
    <row r="151" spans="1:6" s="114" customFormat="1" x14ac:dyDescent="0.25">
      <c r="A151" s="112"/>
      <c r="B151" s="112"/>
      <c r="C151" s="112"/>
      <c r="D151" s="113"/>
      <c r="E151" s="112"/>
      <c r="F151" s="112"/>
    </row>
    <row r="152" spans="1:6" s="114" customFormat="1" x14ac:dyDescent="0.25">
      <c r="A152" s="112"/>
      <c r="B152" s="112"/>
      <c r="C152" s="112"/>
      <c r="D152" s="113"/>
      <c r="E152" s="112"/>
      <c r="F152" s="112"/>
    </row>
    <row r="153" spans="1:6" s="114" customFormat="1" x14ac:dyDescent="0.25">
      <c r="A153" s="112"/>
      <c r="B153" s="112"/>
      <c r="C153" s="112"/>
      <c r="D153" s="113"/>
      <c r="E153" s="112"/>
      <c r="F153" s="112"/>
    </row>
    <row r="154" spans="1:6" s="114" customFormat="1" x14ac:dyDescent="0.25">
      <c r="A154" s="112"/>
      <c r="B154" s="112"/>
      <c r="C154" s="112"/>
      <c r="D154" s="113"/>
      <c r="E154" s="112"/>
      <c r="F154" s="112"/>
    </row>
    <row r="155" spans="1:6" s="114" customFormat="1" x14ac:dyDescent="0.25">
      <c r="A155" s="112"/>
      <c r="B155" s="112"/>
      <c r="C155" s="112"/>
      <c r="D155" s="113"/>
      <c r="E155" s="112"/>
      <c r="F155" s="112"/>
    </row>
    <row r="156" spans="1:6" s="114" customFormat="1" x14ac:dyDescent="0.25">
      <c r="A156" s="112"/>
      <c r="B156" s="112"/>
      <c r="C156" s="112"/>
      <c r="D156" s="113"/>
      <c r="E156" s="112"/>
      <c r="F156" s="112"/>
    </row>
    <row r="157" spans="1:6" s="114" customFormat="1" x14ac:dyDescent="0.25">
      <c r="A157" s="112"/>
      <c r="B157" s="112"/>
      <c r="C157" s="112"/>
      <c r="D157" s="113"/>
      <c r="E157" s="112"/>
      <c r="F157" s="112"/>
    </row>
    <row r="158" spans="1:6" s="114" customFormat="1" x14ac:dyDescent="0.25">
      <c r="A158" s="112"/>
      <c r="B158" s="112"/>
      <c r="C158" s="112"/>
      <c r="D158" s="113"/>
      <c r="E158" s="112"/>
      <c r="F158" s="112"/>
    </row>
    <row r="159" spans="1:6" s="114" customFormat="1" x14ac:dyDescent="0.25">
      <c r="A159" s="112"/>
      <c r="B159" s="112"/>
      <c r="C159" s="112"/>
      <c r="D159" s="113"/>
      <c r="E159" s="112"/>
      <c r="F159" s="112"/>
    </row>
    <row r="160" spans="1:6" s="114" customFormat="1" x14ac:dyDescent="0.25">
      <c r="A160" s="112"/>
      <c r="B160" s="112"/>
      <c r="C160" s="112"/>
      <c r="D160" s="113"/>
      <c r="E160" s="112"/>
      <c r="F160" s="112"/>
    </row>
    <row r="161" spans="1:6" s="114" customFormat="1" x14ac:dyDescent="0.25">
      <c r="A161" s="112"/>
      <c r="B161" s="112"/>
      <c r="C161" s="112"/>
      <c r="D161" s="113"/>
      <c r="E161" s="112"/>
      <c r="F161" s="112"/>
    </row>
    <row r="162" spans="1:6" s="114" customFormat="1" x14ac:dyDescent="0.25">
      <c r="A162" s="112"/>
      <c r="B162" s="112"/>
      <c r="C162" s="112"/>
      <c r="D162" s="113"/>
      <c r="E162" s="112"/>
      <c r="F162" s="112"/>
    </row>
    <row r="163" spans="1:6" s="114" customFormat="1" x14ac:dyDescent="0.25">
      <c r="A163" s="112"/>
      <c r="B163" s="112"/>
      <c r="C163" s="112"/>
      <c r="D163" s="113"/>
      <c r="E163" s="112"/>
      <c r="F163" s="112"/>
    </row>
    <row r="164" spans="1:6" s="114" customFormat="1" x14ac:dyDescent="0.25">
      <c r="A164" s="112"/>
      <c r="B164" s="112"/>
      <c r="C164" s="112"/>
      <c r="D164" s="113"/>
      <c r="E164" s="112"/>
      <c r="F164" s="112"/>
    </row>
    <row r="165" spans="1:6" s="114" customFormat="1" x14ac:dyDescent="0.25">
      <c r="A165" s="112"/>
      <c r="B165" s="112"/>
      <c r="C165" s="112"/>
      <c r="D165" s="113"/>
      <c r="E165" s="112"/>
      <c r="F165" s="112"/>
    </row>
    <row r="166" spans="1:6" s="114" customFormat="1" x14ac:dyDescent="0.25">
      <c r="A166" s="112"/>
      <c r="B166" s="112"/>
      <c r="C166" s="112"/>
      <c r="D166" s="113"/>
      <c r="E166" s="112"/>
      <c r="F166" s="112"/>
    </row>
    <row r="167" spans="1:6" s="114" customFormat="1" x14ac:dyDescent="0.25">
      <c r="A167" s="112"/>
      <c r="B167" s="112"/>
      <c r="C167" s="112"/>
      <c r="D167" s="113"/>
      <c r="E167" s="112"/>
      <c r="F167" s="112"/>
    </row>
    <row r="168" spans="1:6" s="114" customFormat="1" x14ac:dyDescent="0.25">
      <c r="A168" s="112"/>
      <c r="B168" s="112"/>
      <c r="C168" s="112"/>
      <c r="D168" s="113"/>
      <c r="E168" s="112"/>
      <c r="F168" s="112"/>
    </row>
    <row r="169" spans="1:6" s="114" customFormat="1" x14ac:dyDescent="0.25">
      <c r="A169" s="112"/>
      <c r="B169" s="112"/>
      <c r="C169" s="112"/>
      <c r="D169" s="113"/>
      <c r="E169" s="112"/>
      <c r="F169" s="112"/>
    </row>
    <row r="170" spans="1:6" s="114" customFormat="1" x14ac:dyDescent="0.25">
      <c r="A170" s="112"/>
      <c r="B170" s="112"/>
      <c r="C170" s="112"/>
      <c r="D170" s="113"/>
      <c r="E170" s="112"/>
      <c r="F170" s="112"/>
    </row>
    <row r="171" spans="1:6" s="114" customFormat="1" x14ac:dyDescent="0.25">
      <c r="A171" s="112"/>
      <c r="B171" s="112"/>
      <c r="C171" s="112"/>
      <c r="D171" s="113"/>
      <c r="E171" s="112"/>
      <c r="F171" s="112"/>
    </row>
    <row r="172" spans="1:6" s="114" customFormat="1" x14ac:dyDescent="0.25">
      <c r="A172" s="112"/>
      <c r="B172" s="112"/>
      <c r="C172" s="112"/>
      <c r="D172" s="113"/>
      <c r="E172" s="112"/>
      <c r="F172" s="112"/>
    </row>
    <row r="173" spans="1:6" s="114" customFormat="1" x14ac:dyDescent="0.25">
      <c r="A173" s="112"/>
      <c r="B173" s="112"/>
      <c r="C173" s="112"/>
      <c r="D173" s="113"/>
      <c r="E173" s="112"/>
      <c r="F173" s="112"/>
    </row>
    <row r="174" spans="1:6" s="114" customFormat="1" x14ac:dyDescent="0.25">
      <c r="A174" s="112"/>
      <c r="B174" s="112"/>
      <c r="C174" s="112"/>
      <c r="D174" s="113"/>
      <c r="E174" s="112"/>
      <c r="F174" s="112"/>
    </row>
    <row r="175" spans="1:6" s="114" customFormat="1" x14ac:dyDescent="0.25">
      <c r="A175" s="112"/>
      <c r="B175" s="112"/>
      <c r="C175" s="112"/>
      <c r="D175" s="113"/>
      <c r="E175" s="112"/>
      <c r="F175" s="112"/>
    </row>
    <row r="176" spans="1:6" s="114" customFormat="1" x14ac:dyDescent="0.25">
      <c r="A176" s="112"/>
      <c r="B176" s="112"/>
      <c r="C176" s="112"/>
      <c r="D176" s="113"/>
      <c r="E176" s="112"/>
      <c r="F176" s="112"/>
    </row>
    <row r="177" spans="1:6" s="114" customFormat="1" x14ac:dyDescent="0.25">
      <c r="A177" s="112"/>
      <c r="B177" s="112"/>
      <c r="C177" s="112"/>
      <c r="D177" s="113"/>
      <c r="E177" s="112"/>
      <c r="F177" s="112"/>
    </row>
    <row r="178" spans="1:6" s="114" customFormat="1" x14ac:dyDescent="0.25">
      <c r="A178" s="112"/>
      <c r="B178" s="112"/>
      <c r="C178" s="112"/>
      <c r="D178" s="113"/>
      <c r="E178" s="112"/>
      <c r="F178" s="112"/>
    </row>
    <row r="179" spans="1:6" s="114" customFormat="1" x14ac:dyDescent="0.25">
      <c r="A179" s="112"/>
      <c r="B179" s="112"/>
      <c r="C179" s="112"/>
      <c r="D179" s="113"/>
      <c r="E179" s="112"/>
      <c r="F179" s="112"/>
    </row>
    <row r="180" spans="1:6" s="114" customFormat="1" x14ac:dyDescent="0.25">
      <c r="A180" s="112"/>
      <c r="B180" s="112"/>
      <c r="C180" s="112"/>
      <c r="D180" s="113"/>
      <c r="E180" s="112"/>
      <c r="F180" s="112"/>
    </row>
    <row r="181" spans="1:6" s="114" customFormat="1" x14ac:dyDescent="0.25">
      <c r="A181" s="112"/>
      <c r="B181" s="112"/>
      <c r="C181" s="112"/>
      <c r="D181" s="113"/>
      <c r="E181" s="112"/>
      <c r="F181" s="112"/>
    </row>
    <row r="182" spans="1:6" s="114" customFormat="1" x14ac:dyDescent="0.25">
      <c r="A182" s="112"/>
      <c r="B182" s="112"/>
      <c r="C182" s="112"/>
      <c r="D182" s="113"/>
      <c r="E182" s="112"/>
      <c r="F182" s="112"/>
    </row>
    <row r="183" spans="1:6" s="114" customFormat="1" x14ac:dyDescent="0.25">
      <c r="A183" s="112"/>
      <c r="B183" s="112"/>
      <c r="C183" s="112"/>
      <c r="D183" s="113"/>
      <c r="E183" s="112"/>
      <c r="F183" s="112"/>
    </row>
    <row r="184" spans="1:6" s="114" customFormat="1" x14ac:dyDescent="0.25">
      <c r="A184" s="112"/>
      <c r="B184" s="112"/>
      <c r="C184" s="112"/>
      <c r="D184" s="113"/>
      <c r="E184" s="112"/>
      <c r="F184" s="112"/>
    </row>
    <row r="185" spans="1:6" s="114" customFormat="1" x14ac:dyDescent="0.25">
      <c r="A185" s="112"/>
      <c r="B185" s="112"/>
      <c r="C185" s="112"/>
      <c r="D185" s="113"/>
      <c r="E185" s="112"/>
      <c r="F185" s="112"/>
    </row>
    <row r="186" spans="1:6" s="114" customFormat="1" x14ac:dyDescent="0.25">
      <c r="A186" s="112"/>
      <c r="B186" s="112"/>
      <c r="C186" s="112"/>
      <c r="D186" s="113"/>
      <c r="E186" s="112"/>
      <c r="F186" s="112"/>
    </row>
    <row r="187" spans="1:6" s="114" customFormat="1" x14ac:dyDescent="0.25">
      <c r="A187" s="112"/>
      <c r="B187" s="112"/>
      <c r="C187" s="112"/>
      <c r="D187" s="113"/>
      <c r="E187" s="112"/>
      <c r="F187" s="112"/>
    </row>
    <row r="188" spans="1:6" s="114" customFormat="1" x14ac:dyDescent="0.25">
      <c r="A188" s="112"/>
      <c r="B188" s="112"/>
      <c r="C188" s="112"/>
      <c r="D188" s="113"/>
      <c r="E188" s="112"/>
      <c r="F188" s="112"/>
    </row>
    <row r="189" spans="1:6" s="114" customFormat="1" x14ac:dyDescent="0.25">
      <c r="A189" s="112"/>
      <c r="B189" s="112"/>
      <c r="C189" s="112"/>
      <c r="D189" s="113"/>
      <c r="E189" s="112"/>
      <c r="F189" s="112"/>
    </row>
    <row r="190" spans="1:6" s="114" customFormat="1" x14ac:dyDescent="0.25">
      <c r="A190" s="112"/>
      <c r="B190" s="112"/>
      <c r="C190" s="112"/>
      <c r="D190" s="113"/>
      <c r="E190" s="112"/>
      <c r="F190" s="112"/>
    </row>
    <row r="191" spans="1:6" s="114" customFormat="1" x14ac:dyDescent="0.25">
      <c r="A191" s="112"/>
      <c r="B191" s="112"/>
      <c r="C191" s="112"/>
      <c r="D191" s="113"/>
      <c r="E191" s="112"/>
      <c r="F191" s="112"/>
    </row>
    <row r="192" spans="1:6" s="114" customFormat="1" x14ac:dyDescent="0.25">
      <c r="A192" s="112"/>
      <c r="B192" s="112"/>
      <c r="C192" s="112"/>
      <c r="D192" s="113"/>
      <c r="E192" s="112"/>
      <c r="F192" s="112"/>
    </row>
    <row r="193" spans="1:6" s="114" customFormat="1" x14ac:dyDescent="0.25">
      <c r="A193" s="112"/>
      <c r="B193" s="112"/>
      <c r="C193" s="112"/>
      <c r="D193" s="113"/>
      <c r="E193" s="112"/>
      <c r="F193" s="112"/>
    </row>
    <row r="194" spans="1:6" s="114" customFormat="1" x14ac:dyDescent="0.25">
      <c r="A194" s="112"/>
      <c r="B194" s="112"/>
      <c r="C194" s="112"/>
      <c r="D194" s="113"/>
      <c r="E194" s="112"/>
      <c r="F194" s="112"/>
    </row>
    <row r="195" spans="1:6" s="114" customFormat="1" x14ac:dyDescent="0.25">
      <c r="A195" s="112"/>
      <c r="B195" s="112"/>
      <c r="C195" s="112"/>
      <c r="D195" s="113"/>
      <c r="E195" s="112"/>
      <c r="F195" s="112"/>
    </row>
    <row r="196" spans="1:6" s="114" customFormat="1" x14ac:dyDescent="0.25">
      <c r="A196" s="112"/>
      <c r="B196" s="112"/>
      <c r="C196" s="112"/>
      <c r="D196" s="113"/>
      <c r="E196" s="112"/>
      <c r="F196" s="112"/>
    </row>
    <row r="197" spans="1:6" s="114" customFormat="1" x14ac:dyDescent="0.25">
      <c r="A197" s="112"/>
      <c r="B197" s="112"/>
      <c r="C197" s="112"/>
      <c r="D197" s="113"/>
      <c r="E197" s="112"/>
      <c r="F197" s="112"/>
    </row>
    <row r="198" spans="1:6" s="114" customFormat="1" x14ac:dyDescent="0.25">
      <c r="A198" s="112"/>
      <c r="B198" s="112"/>
      <c r="C198" s="112"/>
      <c r="D198" s="113"/>
      <c r="E198" s="112"/>
      <c r="F198" s="112"/>
    </row>
    <row r="199" spans="1:6" s="114" customFormat="1" x14ac:dyDescent="0.25">
      <c r="A199" s="112"/>
      <c r="B199" s="112"/>
      <c r="C199" s="112"/>
      <c r="D199" s="113"/>
      <c r="E199" s="112"/>
      <c r="F199" s="112"/>
    </row>
    <row r="200" spans="1:6" s="114" customFormat="1" x14ac:dyDescent="0.25">
      <c r="A200" s="112"/>
      <c r="B200" s="112"/>
      <c r="C200" s="112"/>
      <c r="D200" s="113"/>
      <c r="E200" s="112"/>
      <c r="F200" s="112"/>
    </row>
    <row r="201" spans="1:6" s="114" customFormat="1" x14ac:dyDescent="0.25">
      <c r="A201" s="112"/>
      <c r="B201" s="112"/>
      <c r="C201" s="112"/>
      <c r="D201" s="113"/>
      <c r="E201" s="112"/>
      <c r="F201" s="112"/>
    </row>
    <row r="202" spans="1:6" s="114" customFormat="1" x14ac:dyDescent="0.25">
      <c r="A202" s="112"/>
      <c r="B202" s="112"/>
      <c r="C202" s="112"/>
      <c r="D202" s="113"/>
      <c r="E202" s="112"/>
      <c r="F202" s="112"/>
    </row>
    <row r="203" spans="1:6" s="114" customFormat="1" x14ac:dyDescent="0.25">
      <c r="A203" s="112"/>
      <c r="B203" s="112"/>
      <c r="C203" s="112"/>
      <c r="D203" s="113"/>
      <c r="E203" s="112"/>
      <c r="F203" s="112"/>
    </row>
    <row r="204" spans="1:6" s="114" customFormat="1" x14ac:dyDescent="0.25">
      <c r="A204" s="112"/>
      <c r="B204" s="112"/>
      <c r="C204" s="112"/>
      <c r="D204" s="113"/>
      <c r="E204" s="112"/>
      <c r="F204" s="112"/>
    </row>
    <row r="205" spans="1:6" s="114" customFormat="1" x14ac:dyDescent="0.25">
      <c r="A205" s="112"/>
      <c r="B205" s="112"/>
      <c r="C205" s="112"/>
      <c r="D205" s="113"/>
      <c r="E205" s="112"/>
      <c r="F205" s="112"/>
    </row>
    <row r="206" spans="1:6" s="114" customFormat="1" x14ac:dyDescent="0.25">
      <c r="A206" s="112"/>
      <c r="B206" s="112"/>
      <c r="C206" s="112"/>
      <c r="D206" s="113"/>
      <c r="E206" s="112"/>
      <c r="F206" s="112"/>
    </row>
    <row r="207" spans="1:6" s="114" customFormat="1" x14ac:dyDescent="0.25">
      <c r="A207" s="112"/>
      <c r="B207" s="112"/>
      <c r="C207" s="112"/>
      <c r="D207" s="113"/>
      <c r="E207" s="112"/>
      <c r="F207" s="112"/>
    </row>
    <row r="208" spans="1:6" s="114" customFormat="1" x14ac:dyDescent="0.25">
      <c r="A208" s="112"/>
      <c r="B208" s="112"/>
      <c r="C208" s="112"/>
      <c r="D208" s="113"/>
      <c r="E208" s="112"/>
      <c r="F208" s="112"/>
    </row>
    <row r="209" spans="1:6" s="114" customFormat="1" x14ac:dyDescent="0.25">
      <c r="A209" s="112"/>
      <c r="B209" s="112"/>
      <c r="C209" s="112"/>
      <c r="D209" s="113"/>
      <c r="E209" s="112"/>
      <c r="F209" s="112"/>
    </row>
    <row r="210" spans="1:6" s="114" customFormat="1" x14ac:dyDescent="0.25">
      <c r="A210" s="112"/>
      <c r="B210" s="112"/>
      <c r="C210" s="112"/>
      <c r="D210" s="113"/>
      <c r="E210" s="112"/>
      <c r="F210" s="112"/>
    </row>
    <row r="211" spans="1:6" s="114" customFormat="1" x14ac:dyDescent="0.25">
      <c r="A211" s="112"/>
      <c r="B211" s="112"/>
      <c r="C211" s="112"/>
      <c r="D211" s="113"/>
      <c r="E211" s="112"/>
      <c r="F211" s="112"/>
    </row>
    <row r="212" spans="1:6" s="114" customFormat="1" x14ac:dyDescent="0.25">
      <c r="A212" s="112"/>
      <c r="B212" s="112"/>
      <c r="C212" s="112"/>
      <c r="D212" s="113"/>
      <c r="E212" s="112"/>
      <c r="F212" s="112"/>
    </row>
    <row r="213" spans="1:6" s="114" customFormat="1" x14ac:dyDescent="0.25">
      <c r="A213" s="112"/>
      <c r="B213" s="112"/>
      <c r="C213" s="112"/>
      <c r="D213" s="113"/>
      <c r="E213" s="112"/>
      <c r="F213" s="112"/>
    </row>
    <row r="214" spans="1:6" s="114" customFormat="1" x14ac:dyDescent="0.25">
      <c r="A214" s="112"/>
      <c r="B214" s="112"/>
      <c r="C214" s="112"/>
      <c r="D214" s="113"/>
      <c r="E214" s="112"/>
      <c r="F214" s="112"/>
    </row>
    <row r="215" spans="1:6" s="114" customFormat="1" x14ac:dyDescent="0.25">
      <c r="A215" s="112"/>
      <c r="B215" s="112"/>
      <c r="C215" s="112"/>
      <c r="D215" s="113"/>
      <c r="E215" s="112"/>
      <c r="F215" s="112"/>
    </row>
    <row r="216" spans="1:6" s="114" customFormat="1" x14ac:dyDescent="0.25">
      <c r="A216" s="112"/>
      <c r="B216" s="112"/>
      <c r="C216" s="112"/>
      <c r="D216" s="113"/>
      <c r="E216" s="112"/>
      <c r="F216" s="112"/>
    </row>
    <row r="217" spans="1:6" s="114" customFormat="1" x14ac:dyDescent="0.25">
      <c r="A217" s="112"/>
      <c r="B217" s="112"/>
      <c r="C217" s="112"/>
      <c r="D217" s="113"/>
      <c r="E217" s="112"/>
      <c r="F217" s="112"/>
    </row>
    <row r="218" spans="1:6" s="114" customFormat="1" x14ac:dyDescent="0.25">
      <c r="A218" s="112"/>
      <c r="B218" s="112"/>
      <c r="C218" s="112"/>
      <c r="D218" s="113"/>
      <c r="E218" s="112"/>
      <c r="F218" s="112"/>
    </row>
    <row r="219" spans="1:6" s="114" customFormat="1" x14ac:dyDescent="0.25">
      <c r="A219" s="112"/>
      <c r="B219" s="112"/>
      <c r="C219" s="112"/>
      <c r="D219" s="113"/>
      <c r="E219" s="112"/>
      <c r="F219" s="112"/>
    </row>
    <row r="220" spans="1:6" s="114" customFormat="1" x14ac:dyDescent="0.25">
      <c r="A220" s="112"/>
      <c r="B220" s="112"/>
      <c r="C220" s="112"/>
      <c r="D220" s="113"/>
      <c r="E220" s="112"/>
      <c r="F220" s="112"/>
    </row>
    <row r="221" spans="1:6" s="114" customFormat="1" x14ac:dyDescent="0.25">
      <c r="A221" s="112"/>
      <c r="B221" s="112"/>
      <c r="C221" s="112"/>
      <c r="D221" s="113"/>
      <c r="E221" s="112"/>
      <c r="F221" s="112"/>
    </row>
    <row r="222" spans="1:6" s="114" customFormat="1" x14ac:dyDescent="0.25">
      <c r="A222" s="112"/>
      <c r="B222" s="112"/>
      <c r="C222" s="112"/>
      <c r="D222" s="113"/>
      <c r="E222" s="112"/>
      <c r="F222" s="112"/>
    </row>
    <row r="223" spans="1:6" s="114" customFormat="1" x14ac:dyDescent="0.25">
      <c r="A223" s="112"/>
      <c r="B223" s="112"/>
      <c r="C223" s="112"/>
      <c r="D223" s="113"/>
      <c r="E223" s="112"/>
      <c r="F223" s="112"/>
    </row>
    <row r="224" spans="1:6" s="114" customFormat="1" x14ac:dyDescent="0.25">
      <c r="A224" s="112"/>
      <c r="B224" s="112"/>
      <c r="C224" s="112"/>
      <c r="D224" s="113"/>
      <c r="E224" s="112"/>
      <c r="F224" s="112"/>
    </row>
    <row r="225" spans="1:6" s="114" customFormat="1" x14ac:dyDescent="0.25">
      <c r="A225" s="112"/>
      <c r="B225" s="112"/>
      <c r="C225" s="112"/>
      <c r="D225" s="113"/>
      <c r="E225" s="112"/>
      <c r="F225" s="112"/>
    </row>
    <row r="226" spans="1:6" s="114" customFormat="1" x14ac:dyDescent="0.25">
      <c r="A226" s="112"/>
      <c r="B226" s="112"/>
      <c r="C226" s="112"/>
      <c r="D226" s="113"/>
      <c r="E226" s="112"/>
      <c r="F226" s="112"/>
    </row>
    <row r="227" spans="1:6" s="114" customFormat="1" x14ac:dyDescent="0.25">
      <c r="A227" s="112"/>
      <c r="B227" s="112"/>
      <c r="C227" s="112"/>
      <c r="D227" s="113"/>
      <c r="E227" s="112"/>
      <c r="F227" s="112"/>
    </row>
    <row r="228" spans="1:6" s="114" customFormat="1" x14ac:dyDescent="0.25">
      <c r="A228" s="112"/>
      <c r="B228" s="112"/>
      <c r="C228" s="112"/>
      <c r="D228" s="113"/>
      <c r="E228" s="112"/>
      <c r="F228" s="112"/>
    </row>
    <row r="229" spans="1:6" s="114" customFormat="1" x14ac:dyDescent="0.25">
      <c r="A229" s="112"/>
      <c r="B229" s="112"/>
      <c r="C229" s="112"/>
      <c r="D229" s="113"/>
      <c r="E229" s="112"/>
      <c r="F229" s="112"/>
    </row>
    <row r="230" spans="1:6" s="114" customFormat="1" x14ac:dyDescent="0.25">
      <c r="A230" s="112"/>
      <c r="B230" s="112"/>
      <c r="C230" s="112"/>
      <c r="D230" s="113"/>
      <c r="E230" s="112"/>
      <c r="F230" s="112"/>
    </row>
    <row r="231" spans="1:6" s="114" customFormat="1" x14ac:dyDescent="0.25">
      <c r="A231" s="112"/>
      <c r="B231" s="112"/>
      <c r="C231" s="112"/>
      <c r="D231" s="113"/>
      <c r="E231" s="112"/>
      <c r="F231" s="112"/>
    </row>
    <row r="232" spans="1:6" s="114" customFormat="1" x14ac:dyDescent="0.25">
      <c r="A232" s="112"/>
      <c r="B232" s="112"/>
      <c r="C232" s="112"/>
      <c r="D232" s="113"/>
      <c r="E232" s="112"/>
      <c r="F232" s="112"/>
    </row>
    <row r="233" spans="1:6" s="114" customFormat="1" x14ac:dyDescent="0.25">
      <c r="A233" s="112"/>
      <c r="B233" s="112"/>
      <c r="C233" s="112"/>
      <c r="D233" s="113"/>
      <c r="E233" s="112"/>
      <c r="F233" s="112"/>
    </row>
    <row r="234" spans="1:6" s="114" customFormat="1" x14ac:dyDescent="0.25">
      <c r="A234" s="112"/>
      <c r="B234" s="112"/>
      <c r="C234" s="112"/>
      <c r="D234" s="113"/>
      <c r="E234" s="112"/>
      <c r="F234" s="112"/>
    </row>
    <row r="235" spans="1:6" s="114" customFormat="1" x14ac:dyDescent="0.25">
      <c r="A235" s="112"/>
      <c r="B235" s="112"/>
      <c r="C235" s="112"/>
      <c r="D235" s="113"/>
      <c r="E235" s="112"/>
      <c r="F235" s="112"/>
    </row>
    <row r="236" spans="1:6" s="114" customFormat="1" x14ac:dyDescent="0.25">
      <c r="A236" s="112"/>
      <c r="B236" s="112"/>
      <c r="C236" s="112"/>
      <c r="D236" s="113"/>
      <c r="E236" s="112"/>
      <c r="F236" s="112"/>
    </row>
    <row r="237" spans="1:6" s="114" customFormat="1" x14ac:dyDescent="0.25">
      <c r="A237" s="112"/>
      <c r="B237" s="112"/>
      <c r="C237" s="112"/>
      <c r="D237" s="113"/>
      <c r="E237" s="112"/>
      <c r="F237" s="112"/>
    </row>
    <row r="238" spans="1:6" s="114" customFormat="1" x14ac:dyDescent="0.25">
      <c r="A238" s="112"/>
      <c r="B238" s="112"/>
      <c r="C238" s="112"/>
      <c r="D238" s="113"/>
      <c r="E238" s="112"/>
      <c r="F238" s="112"/>
    </row>
    <row r="239" spans="1:6" s="114" customFormat="1" x14ac:dyDescent="0.25">
      <c r="A239" s="112"/>
      <c r="B239" s="112"/>
      <c r="C239" s="112"/>
      <c r="D239" s="113"/>
      <c r="E239" s="112"/>
      <c r="F239" s="112"/>
    </row>
    <row r="240" spans="1:6" s="114" customFormat="1" x14ac:dyDescent="0.25">
      <c r="A240" s="112"/>
      <c r="B240" s="112"/>
      <c r="C240" s="112"/>
      <c r="D240" s="113"/>
      <c r="E240" s="112"/>
      <c r="F240" s="112"/>
    </row>
    <row r="241" spans="1:6" s="114" customFormat="1" x14ac:dyDescent="0.25">
      <c r="A241" s="112"/>
      <c r="B241" s="112"/>
      <c r="C241" s="112"/>
      <c r="D241" s="113"/>
      <c r="E241" s="112"/>
      <c r="F241" s="112"/>
    </row>
    <row r="242" spans="1:6" s="114" customFormat="1" x14ac:dyDescent="0.25">
      <c r="A242" s="112"/>
      <c r="B242" s="112"/>
      <c r="C242" s="112"/>
      <c r="D242" s="113"/>
      <c r="E242" s="112"/>
      <c r="F242" s="112"/>
    </row>
    <row r="243" spans="1:6" s="114" customFormat="1" x14ac:dyDescent="0.25">
      <c r="A243" s="112"/>
      <c r="B243" s="112"/>
      <c r="C243" s="112"/>
      <c r="D243" s="113"/>
      <c r="E243" s="112"/>
      <c r="F243" s="112"/>
    </row>
    <row r="244" spans="1:6" s="114" customFormat="1" x14ac:dyDescent="0.25">
      <c r="A244" s="112"/>
      <c r="B244" s="112"/>
      <c r="C244" s="112"/>
      <c r="D244" s="113"/>
      <c r="E244" s="112"/>
      <c r="F244" s="112"/>
    </row>
    <row r="245" spans="1:6" s="114" customFormat="1" x14ac:dyDescent="0.25">
      <c r="A245" s="112"/>
      <c r="B245" s="112"/>
      <c r="C245" s="112"/>
      <c r="D245" s="113"/>
      <c r="E245" s="112"/>
      <c r="F245" s="112"/>
    </row>
    <row r="246" spans="1:6" s="114" customFormat="1" x14ac:dyDescent="0.25">
      <c r="A246" s="112"/>
      <c r="B246" s="112"/>
      <c r="C246" s="112"/>
      <c r="D246" s="113"/>
      <c r="E246" s="112"/>
      <c r="F246" s="112"/>
    </row>
    <row r="247" spans="1:6" s="114" customFormat="1" x14ac:dyDescent="0.25">
      <c r="A247" s="112"/>
      <c r="B247" s="112"/>
      <c r="C247" s="112"/>
      <c r="D247" s="113"/>
      <c r="E247" s="112"/>
      <c r="F247" s="112"/>
    </row>
    <row r="248" spans="1:6" s="114" customFormat="1" x14ac:dyDescent="0.25">
      <c r="A248" s="112"/>
      <c r="B248" s="112"/>
      <c r="C248" s="112"/>
      <c r="D248" s="113"/>
      <c r="E248" s="112"/>
      <c r="F248" s="112"/>
    </row>
    <row r="249" spans="1:6" s="114" customFormat="1" x14ac:dyDescent="0.25">
      <c r="A249" s="112"/>
      <c r="B249" s="112"/>
      <c r="C249" s="112"/>
      <c r="D249" s="113"/>
      <c r="E249" s="112"/>
      <c r="F249" s="112"/>
    </row>
    <row r="250" spans="1:6" s="114" customFormat="1" x14ac:dyDescent="0.25">
      <c r="A250" s="112"/>
      <c r="B250" s="112"/>
      <c r="C250" s="112"/>
      <c r="D250" s="113"/>
      <c r="E250" s="112"/>
      <c r="F250" s="112"/>
    </row>
    <row r="251" spans="1:6" s="114" customFormat="1" x14ac:dyDescent="0.25">
      <c r="A251" s="112"/>
      <c r="B251" s="112"/>
      <c r="C251" s="112"/>
      <c r="D251" s="113"/>
      <c r="E251" s="112"/>
      <c r="F251" s="112"/>
    </row>
    <row r="252" spans="1:6" s="114" customFormat="1" x14ac:dyDescent="0.25">
      <c r="A252" s="112"/>
      <c r="B252" s="112"/>
      <c r="C252" s="112"/>
      <c r="D252" s="113"/>
      <c r="E252" s="112"/>
      <c r="F252" s="112"/>
    </row>
    <row r="253" spans="1:6" s="114" customFormat="1" x14ac:dyDescent="0.25">
      <c r="A253" s="112"/>
      <c r="B253" s="112"/>
      <c r="C253" s="112"/>
      <c r="D253" s="113"/>
      <c r="E253" s="112"/>
      <c r="F253" s="112"/>
    </row>
    <row r="254" spans="1:6" s="114" customFormat="1" x14ac:dyDescent="0.25">
      <c r="A254" s="112"/>
      <c r="B254" s="112"/>
      <c r="C254" s="112"/>
      <c r="D254" s="113"/>
      <c r="E254" s="112"/>
      <c r="F254" s="112"/>
    </row>
    <row r="255" spans="1:6" s="114" customFormat="1" x14ac:dyDescent="0.25">
      <c r="A255" s="112"/>
      <c r="B255" s="112"/>
      <c r="C255" s="112"/>
      <c r="D255" s="113"/>
      <c r="E255" s="112"/>
      <c r="F255" s="112"/>
    </row>
    <row r="256" spans="1:6" s="114" customFormat="1" x14ac:dyDescent="0.25">
      <c r="A256" s="112"/>
      <c r="B256" s="112"/>
      <c r="C256" s="112"/>
      <c r="D256" s="113"/>
      <c r="E256" s="112"/>
      <c r="F256" s="112"/>
    </row>
    <row r="257" spans="1:6" s="114" customFormat="1" x14ac:dyDescent="0.25">
      <c r="A257" s="112"/>
      <c r="B257" s="112"/>
      <c r="C257" s="112"/>
      <c r="D257" s="113"/>
      <c r="E257" s="112"/>
      <c r="F257" s="112"/>
    </row>
    <row r="258" spans="1:6" s="114" customFormat="1" x14ac:dyDescent="0.25">
      <c r="A258" s="112"/>
      <c r="B258" s="112"/>
      <c r="C258" s="112"/>
      <c r="D258" s="113"/>
      <c r="E258" s="112"/>
      <c r="F258" s="112"/>
    </row>
    <row r="259" spans="1:6" s="114" customFormat="1" x14ac:dyDescent="0.25">
      <c r="A259" s="112"/>
      <c r="B259" s="112"/>
      <c r="C259" s="112"/>
      <c r="D259" s="113"/>
      <c r="E259" s="112"/>
      <c r="F259" s="112"/>
    </row>
    <row r="260" spans="1:6" s="114" customFormat="1" x14ac:dyDescent="0.25">
      <c r="A260" s="112"/>
      <c r="B260" s="112"/>
      <c r="C260" s="112"/>
      <c r="D260" s="113"/>
      <c r="E260" s="112"/>
      <c r="F260" s="112"/>
    </row>
    <row r="261" spans="1:6" s="114" customFormat="1" x14ac:dyDescent="0.25">
      <c r="A261" s="112"/>
      <c r="B261" s="112"/>
      <c r="C261" s="112"/>
      <c r="D261" s="113"/>
      <c r="E261" s="112"/>
      <c r="F261" s="112"/>
    </row>
    <row r="262" spans="1:6" s="114" customFormat="1" x14ac:dyDescent="0.25">
      <c r="A262" s="112"/>
      <c r="B262" s="112"/>
      <c r="C262" s="112"/>
      <c r="D262" s="113"/>
      <c r="E262" s="112"/>
      <c r="F262" s="112"/>
    </row>
    <row r="263" spans="1:6" s="114" customFormat="1" x14ac:dyDescent="0.25">
      <c r="A263" s="112"/>
      <c r="B263" s="112"/>
      <c r="C263" s="112"/>
      <c r="D263" s="113"/>
      <c r="E263" s="112"/>
      <c r="F263" s="112"/>
    </row>
    <row r="264" spans="1:6" s="114" customFormat="1" x14ac:dyDescent="0.25">
      <c r="A264" s="112"/>
      <c r="B264" s="112"/>
      <c r="C264" s="112"/>
      <c r="D264" s="113"/>
      <c r="E264" s="112"/>
      <c r="F264" s="112"/>
    </row>
    <row r="265" spans="1:6" s="114" customFormat="1" x14ac:dyDescent="0.25">
      <c r="A265" s="112"/>
      <c r="B265" s="112"/>
      <c r="C265" s="112"/>
      <c r="D265" s="113"/>
      <c r="E265" s="112"/>
      <c r="F265" s="112"/>
    </row>
    <row r="266" spans="1:6" s="114" customFormat="1" x14ac:dyDescent="0.25">
      <c r="A266" s="112"/>
      <c r="B266" s="112"/>
      <c r="C266" s="112"/>
      <c r="D266" s="113"/>
      <c r="E266" s="112"/>
      <c r="F266" s="112"/>
    </row>
    <row r="267" spans="1:6" s="114" customFormat="1" x14ac:dyDescent="0.25">
      <c r="A267" s="112"/>
      <c r="B267" s="112"/>
      <c r="C267" s="112"/>
      <c r="D267" s="113"/>
      <c r="E267" s="112"/>
      <c r="F267" s="112"/>
    </row>
    <row r="268" spans="1:6" s="114" customFormat="1" x14ac:dyDescent="0.25">
      <c r="A268" s="112"/>
      <c r="B268" s="112"/>
      <c r="C268" s="112"/>
      <c r="D268" s="113"/>
      <c r="E268" s="112"/>
      <c r="F268" s="112"/>
    </row>
    <row r="269" spans="1:6" s="114" customFormat="1" x14ac:dyDescent="0.25">
      <c r="A269" s="112"/>
      <c r="B269" s="112"/>
      <c r="C269" s="112"/>
      <c r="D269" s="113"/>
      <c r="E269" s="112"/>
      <c r="F269" s="112"/>
    </row>
    <row r="270" spans="1:6" s="114" customFormat="1" x14ac:dyDescent="0.25">
      <c r="A270" s="112"/>
      <c r="B270" s="112"/>
      <c r="C270" s="112"/>
      <c r="D270" s="113"/>
      <c r="E270" s="112"/>
      <c r="F270" s="112"/>
    </row>
    <row r="271" spans="1:6" s="114" customFormat="1" x14ac:dyDescent="0.25">
      <c r="A271" s="112"/>
      <c r="B271" s="112"/>
      <c r="C271" s="112"/>
      <c r="D271" s="113"/>
      <c r="E271" s="112"/>
      <c r="F271" s="112"/>
    </row>
    <row r="272" spans="1:6" s="114" customFormat="1" x14ac:dyDescent="0.25">
      <c r="A272" s="112"/>
      <c r="B272" s="112"/>
      <c r="C272" s="112"/>
      <c r="D272" s="113"/>
      <c r="E272" s="112"/>
      <c r="F272" s="112"/>
    </row>
    <row r="273" spans="1:6" s="114" customFormat="1" x14ac:dyDescent="0.25">
      <c r="A273" s="112"/>
      <c r="B273" s="112"/>
      <c r="C273" s="112"/>
      <c r="D273" s="113"/>
      <c r="E273" s="112"/>
      <c r="F273" s="112"/>
    </row>
    <row r="274" spans="1:6" s="114" customFormat="1" x14ac:dyDescent="0.25">
      <c r="A274" s="112"/>
      <c r="B274" s="112"/>
      <c r="C274" s="112"/>
      <c r="D274" s="113"/>
      <c r="E274" s="112"/>
      <c r="F274" s="112"/>
    </row>
    <row r="275" spans="1:6" s="114" customFormat="1" x14ac:dyDescent="0.25">
      <c r="A275" s="112"/>
      <c r="B275" s="112"/>
      <c r="C275" s="112"/>
      <c r="D275" s="113"/>
      <c r="E275" s="112"/>
      <c r="F275" s="112"/>
    </row>
    <row r="276" spans="1:6" s="114" customFormat="1" x14ac:dyDescent="0.25">
      <c r="A276" s="112"/>
      <c r="B276" s="112"/>
      <c r="C276" s="112"/>
      <c r="D276" s="113"/>
      <c r="E276" s="112"/>
      <c r="F276" s="112"/>
    </row>
    <row r="277" spans="1:6" s="114" customFormat="1" x14ac:dyDescent="0.25">
      <c r="A277" s="112"/>
      <c r="B277" s="112"/>
      <c r="C277" s="112"/>
      <c r="D277" s="113"/>
      <c r="E277" s="112"/>
      <c r="F277" s="112"/>
    </row>
    <row r="278" spans="1:6" s="114" customFormat="1" x14ac:dyDescent="0.25">
      <c r="A278" s="112"/>
      <c r="B278" s="112"/>
      <c r="C278" s="112"/>
      <c r="D278" s="113"/>
      <c r="E278" s="112"/>
      <c r="F278" s="112"/>
    </row>
    <row r="279" spans="1:6" s="114" customFormat="1" x14ac:dyDescent="0.25">
      <c r="A279" s="112"/>
      <c r="B279" s="112"/>
      <c r="C279" s="112"/>
      <c r="D279" s="113"/>
      <c r="E279" s="112"/>
      <c r="F279" s="112"/>
    </row>
    <row r="280" spans="1:6" s="114" customFormat="1" x14ac:dyDescent="0.25">
      <c r="A280" s="112"/>
      <c r="B280" s="112"/>
      <c r="C280" s="112"/>
      <c r="D280" s="113"/>
      <c r="E280" s="112"/>
      <c r="F280" s="112"/>
    </row>
    <row r="281" spans="1:6" s="114" customFormat="1" x14ac:dyDescent="0.25">
      <c r="A281" s="112"/>
      <c r="B281" s="112"/>
      <c r="C281" s="112"/>
      <c r="D281" s="113"/>
      <c r="E281" s="112"/>
      <c r="F281" s="112"/>
    </row>
    <row r="282" spans="1:6" s="114" customFormat="1" x14ac:dyDescent="0.25">
      <c r="A282" s="112"/>
      <c r="B282" s="112"/>
      <c r="C282" s="112"/>
      <c r="D282" s="113"/>
      <c r="E282" s="112"/>
      <c r="F282" s="112"/>
    </row>
    <row r="283" spans="1:6" s="114" customFormat="1" x14ac:dyDescent="0.25">
      <c r="A283" s="112"/>
      <c r="B283" s="112"/>
      <c r="C283" s="112"/>
      <c r="D283" s="113"/>
      <c r="E283" s="112"/>
      <c r="F283" s="112"/>
    </row>
    <row r="284" spans="1:6" s="114" customFormat="1" x14ac:dyDescent="0.25">
      <c r="A284" s="112"/>
      <c r="B284" s="112"/>
      <c r="C284" s="112"/>
      <c r="D284" s="113"/>
      <c r="E284" s="112"/>
      <c r="F284" s="112"/>
    </row>
    <row r="285" spans="1:6" s="114" customFormat="1" x14ac:dyDescent="0.25">
      <c r="A285" s="112"/>
      <c r="B285" s="112"/>
      <c r="C285" s="112"/>
      <c r="D285" s="113"/>
      <c r="E285" s="112"/>
      <c r="F285" s="112"/>
    </row>
    <row r="286" spans="1:6" s="114" customFormat="1" x14ac:dyDescent="0.25">
      <c r="A286" s="112"/>
      <c r="B286" s="112"/>
      <c r="C286" s="112"/>
      <c r="D286" s="113"/>
      <c r="E286" s="112"/>
      <c r="F286" s="112"/>
    </row>
    <row r="287" spans="1:6" s="114" customFormat="1" x14ac:dyDescent="0.25">
      <c r="A287" s="112"/>
      <c r="B287" s="112"/>
      <c r="C287" s="112"/>
      <c r="D287" s="113"/>
      <c r="E287" s="112"/>
      <c r="F287" s="112"/>
    </row>
    <row r="288" spans="1:6" s="114" customFormat="1" x14ac:dyDescent="0.25">
      <c r="A288" s="112"/>
      <c r="B288" s="112"/>
      <c r="C288" s="112"/>
      <c r="D288" s="113"/>
      <c r="E288" s="112"/>
      <c r="F288" s="112"/>
    </row>
    <row r="289" spans="1:6" s="114" customFormat="1" x14ac:dyDescent="0.25">
      <c r="A289" s="112"/>
      <c r="B289" s="112"/>
      <c r="C289" s="112"/>
      <c r="D289" s="113"/>
      <c r="E289" s="112"/>
      <c r="F289" s="112"/>
    </row>
    <row r="290" spans="1:6" s="114" customFormat="1" x14ac:dyDescent="0.25">
      <c r="A290" s="112"/>
      <c r="B290" s="112"/>
      <c r="C290" s="112"/>
      <c r="D290" s="113"/>
      <c r="E290" s="112"/>
      <c r="F290" s="112"/>
    </row>
    <row r="291" spans="1:6" s="114" customFormat="1" x14ac:dyDescent="0.25">
      <c r="A291" s="112"/>
      <c r="B291" s="112"/>
      <c r="C291" s="112"/>
      <c r="D291" s="113"/>
      <c r="E291" s="112"/>
      <c r="F291" s="112"/>
    </row>
    <row r="292" spans="1:6" s="114" customFormat="1" x14ac:dyDescent="0.25">
      <c r="A292" s="112"/>
      <c r="B292" s="112"/>
      <c r="C292" s="112"/>
      <c r="D292" s="113"/>
      <c r="E292" s="112"/>
      <c r="F292" s="112"/>
    </row>
    <row r="293" spans="1:6" s="114" customFormat="1" x14ac:dyDescent="0.25">
      <c r="A293" s="112"/>
      <c r="B293" s="112"/>
      <c r="C293" s="112"/>
      <c r="D293" s="113"/>
      <c r="E293" s="112"/>
      <c r="F293" s="112"/>
    </row>
    <row r="294" spans="1:6" s="114" customFormat="1" x14ac:dyDescent="0.25">
      <c r="A294" s="112"/>
      <c r="B294" s="112"/>
      <c r="C294" s="112"/>
      <c r="D294" s="113"/>
      <c r="E294" s="112"/>
      <c r="F294" s="112"/>
    </row>
    <row r="295" spans="1:6" s="114" customFormat="1" x14ac:dyDescent="0.25">
      <c r="A295" s="112"/>
      <c r="B295" s="112"/>
      <c r="C295" s="112"/>
      <c r="D295" s="113"/>
      <c r="E295" s="112"/>
      <c r="F295" s="112"/>
    </row>
    <row r="296" spans="1:6" s="114" customFormat="1" x14ac:dyDescent="0.25">
      <c r="A296" s="112"/>
      <c r="B296" s="112"/>
      <c r="C296" s="112"/>
      <c r="D296" s="113"/>
      <c r="E296" s="112"/>
      <c r="F296" s="112"/>
    </row>
    <row r="297" spans="1:6" s="114" customFormat="1" x14ac:dyDescent="0.25">
      <c r="A297" s="112"/>
      <c r="B297" s="112"/>
      <c r="C297" s="112"/>
      <c r="D297" s="113"/>
      <c r="E297" s="112"/>
      <c r="F297" s="112"/>
    </row>
    <row r="298" spans="1:6" s="114" customFormat="1" x14ac:dyDescent="0.25">
      <c r="A298" s="112"/>
      <c r="B298" s="112"/>
      <c r="C298" s="112"/>
      <c r="D298" s="113"/>
      <c r="E298" s="112"/>
      <c r="F298" s="112"/>
    </row>
    <row r="299" spans="1:6" s="114" customFormat="1" x14ac:dyDescent="0.25">
      <c r="A299" s="112"/>
      <c r="B299" s="112"/>
      <c r="C299" s="112"/>
      <c r="D299" s="113"/>
      <c r="E299" s="112"/>
      <c r="F299" s="112"/>
    </row>
    <row r="300" spans="1:6" s="114" customFormat="1" x14ac:dyDescent="0.25">
      <c r="A300" s="112"/>
      <c r="B300" s="112"/>
      <c r="C300" s="112"/>
      <c r="D300" s="113"/>
      <c r="E300" s="112"/>
      <c r="F300" s="112"/>
    </row>
    <row r="301" spans="1:6" s="114" customFormat="1" x14ac:dyDescent="0.25">
      <c r="A301" s="112"/>
      <c r="B301" s="112"/>
      <c r="C301" s="112"/>
      <c r="D301" s="113"/>
      <c r="E301" s="112"/>
      <c r="F301" s="112"/>
    </row>
    <row r="302" spans="1:6" s="114" customFormat="1" x14ac:dyDescent="0.25">
      <c r="A302" s="112"/>
      <c r="B302" s="112"/>
      <c r="C302" s="112"/>
      <c r="D302" s="113"/>
      <c r="E302" s="112"/>
      <c r="F302" s="112"/>
    </row>
    <row r="303" spans="1:6" s="114" customFormat="1" x14ac:dyDescent="0.25">
      <c r="A303" s="112"/>
      <c r="B303" s="112"/>
      <c r="C303" s="112"/>
      <c r="D303" s="113"/>
      <c r="E303" s="112"/>
      <c r="F303" s="112"/>
    </row>
    <row r="304" spans="1:6" s="114" customFormat="1" x14ac:dyDescent="0.25">
      <c r="A304" s="112"/>
      <c r="B304" s="112"/>
      <c r="C304" s="112"/>
      <c r="D304" s="113"/>
      <c r="E304" s="112"/>
      <c r="F304" s="112"/>
    </row>
    <row r="305" spans="1:6" s="114" customFormat="1" x14ac:dyDescent="0.25">
      <c r="A305" s="112"/>
      <c r="B305" s="112"/>
      <c r="C305" s="112"/>
      <c r="D305" s="113"/>
      <c r="E305" s="112"/>
      <c r="F305" s="112"/>
    </row>
    <row r="306" spans="1:6" s="114" customFormat="1" x14ac:dyDescent="0.25">
      <c r="A306" s="112"/>
      <c r="B306" s="112"/>
      <c r="C306" s="112"/>
      <c r="D306" s="113"/>
      <c r="E306" s="112"/>
      <c r="F306" s="112"/>
    </row>
    <row r="307" spans="1:6" s="114" customFormat="1" x14ac:dyDescent="0.25">
      <c r="A307" s="112"/>
      <c r="B307" s="112"/>
      <c r="C307" s="112"/>
      <c r="D307" s="113"/>
      <c r="E307" s="112"/>
      <c r="F307" s="112"/>
    </row>
    <row r="308" spans="1:6" s="114" customFormat="1" x14ac:dyDescent="0.25">
      <c r="A308" s="112"/>
      <c r="B308" s="112"/>
      <c r="C308" s="112"/>
      <c r="D308" s="113"/>
      <c r="E308" s="112"/>
      <c r="F308" s="112"/>
    </row>
    <row r="309" spans="1:6" s="114" customFormat="1" x14ac:dyDescent="0.25">
      <c r="A309" s="112"/>
      <c r="B309" s="112"/>
      <c r="C309" s="112"/>
      <c r="D309" s="113"/>
      <c r="E309" s="112"/>
      <c r="F309" s="112"/>
    </row>
    <row r="310" spans="1:6" s="114" customFormat="1" x14ac:dyDescent="0.25">
      <c r="A310" s="112"/>
      <c r="B310" s="112"/>
      <c r="C310" s="112"/>
      <c r="D310" s="113"/>
      <c r="E310" s="112"/>
      <c r="F310" s="112"/>
    </row>
    <row r="311" spans="1:6" s="114" customFormat="1" x14ac:dyDescent="0.25">
      <c r="A311" s="112"/>
      <c r="B311" s="112"/>
      <c r="C311" s="112"/>
      <c r="D311" s="113"/>
      <c r="E311" s="112"/>
      <c r="F311" s="112"/>
    </row>
    <row r="312" spans="1:6" s="114" customFormat="1" x14ac:dyDescent="0.25">
      <c r="A312" s="112"/>
      <c r="B312" s="112"/>
      <c r="C312" s="112"/>
      <c r="D312" s="113"/>
      <c r="E312" s="112"/>
      <c r="F312" s="112"/>
    </row>
    <row r="313" spans="1:6" s="114" customFormat="1" x14ac:dyDescent="0.25">
      <c r="A313" s="112"/>
      <c r="B313" s="112"/>
      <c r="C313" s="112"/>
      <c r="D313" s="113"/>
      <c r="E313" s="112"/>
      <c r="F313" s="112"/>
    </row>
    <row r="314" spans="1:6" s="114" customFormat="1" x14ac:dyDescent="0.25">
      <c r="A314" s="112"/>
      <c r="B314" s="112"/>
      <c r="C314" s="112"/>
      <c r="D314" s="113"/>
      <c r="E314" s="112"/>
      <c r="F314" s="112"/>
    </row>
    <row r="315" spans="1:6" s="114" customFormat="1" x14ac:dyDescent="0.25">
      <c r="A315" s="112"/>
      <c r="B315" s="112"/>
      <c r="C315" s="112"/>
      <c r="D315" s="113"/>
      <c r="E315" s="112"/>
      <c r="F315" s="112"/>
    </row>
    <row r="316" spans="1:6" s="114" customFormat="1" x14ac:dyDescent="0.25">
      <c r="A316" s="112"/>
      <c r="B316" s="112"/>
      <c r="C316" s="112"/>
      <c r="D316" s="113"/>
      <c r="E316" s="112"/>
      <c r="F316" s="112"/>
    </row>
    <row r="317" spans="1:6" s="114" customFormat="1" x14ac:dyDescent="0.25">
      <c r="A317" s="112"/>
      <c r="B317" s="112"/>
      <c r="C317" s="112"/>
      <c r="D317" s="113"/>
      <c r="E317" s="112"/>
      <c r="F317" s="112"/>
    </row>
    <row r="318" spans="1:6" s="114" customFormat="1" x14ac:dyDescent="0.25">
      <c r="A318" s="112"/>
      <c r="B318" s="112"/>
      <c r="C318" s="112"/>
      <c r="D318" s="113"/>
      <c r="E318" s="112"/>
      <c r="F318" s="112"/>
    </row>
    <row r="319" spans="1:6" s="114" customFormat="1" x14ac:dyDescent="0.25">
      <c r="A319" s="112"/>
      <c r="B319" s="112"/>
      <c r="C319" s="112"/>
      <c r="D319" s="113"/>
      <c r="E319" s="112"/>
      <c r="F319" s="112"/>
    </row>
    <row r="320" spans="1:6" s="114" customFormat="1" x14ac:dyDescent="0.25">
      <c r="A320" s="112"/>
      <c r="B320" s="112"/>
      <c r="C320" s="112"/>
      <c r="D320" s="113"/>
      <c r="E320" s="112"/>
      <c r="F320" s="112"/>
    </row>
    <row r="321" spans="1:6" s="114" customFormat="1" x14ac:dyDescent="0.25">
      <c r="A321" s="112"/>
      <c r="B321" s="112"/>
      <c r="C321" s="112"/>
      <c r="D321" s="113"/>
      <c r="E321" s="112"/>
      <c r="F321" s="112"/>
    </row>
    <row r="322" spans="1:6" s="114" customFormat="1" x14ac:dyDescent="0.25">
      <c r="A322" s="112"/>
      <c r="B322" s="112"/>
      <c r="C322" s="112"/>
      <c r="D322" s="113"/>
      <c r="E322" s="112"/>
      <c r="F322" s="112"/>
    </row>
    <row r="323" spans="1:6" s="114" customFormat="1" x14ac:dyDescent="0.25">
      <c r="A323" s="112"/>
      <c r="B323" s="112"/>
      <c r="C323" s="112"/>
      <c r="D323" s="113"/>
      <c r="E323" s="112"/>
      <c r="F323" s="112"/>
    </row>
    <row r="324" spans="1:6" s="114" customFormat="1" x14ac:dyDescent="0.25">
      <c r="A324" s="112"/>
      <c r="B324" s="112"/>
      <c r="C324" s="112"/>
      <c r="D324" s="113"/>
      <c r="E324" s="112"/>
      <c r="F324" s="112"/>
    </row>
    <row r="325" spans="1:6" s="114" customFormat="1" x14ac:dyDescent="0.25">
      <c r="A325" s="112"/>
      <c r="B325" s="112"/>
      <c r="C325" s="112"/>
      <c r="D325" s="113"/>
      <c r="E325" s="112"/>
      <c r="F325" s="112"/>
    </row>
    <row r="326" spans="1:6" s="114" customFormat="1" x14ac:dyDescent="0.25">
      <c r="A326" s="112"/>
      <c r="B326" s="112"/>
      <c r="C326" s="112"/>
      <c r="D326" s="113"/>
      <c r="E326" s="112"/>
      <c r="F326" s="112"/>
    </row>
    <row r="327" spans="1:6" s="114" customFormat="1" x14ac:dyDescent="0.25">
      <c r="A327" s="112"/>
      <c r="B327" s="112"/>
      <c r="C327" s="112"/>
      <c r="D327" s="113"/>
      <c r="E327" s="112"/>
      <c r="F327" s="112"/>
    </row>
    <row r="328" spans="1:6" s="114" customFormat="1" x14ac:dyDescent="0.25">
      <c r="A328" s="112"/>
      <c r="B328" s="112"/>
      <c r="C328" s="112"/>
      <c r="D328" s="113"/>
      <c r="E328" s="112"/>
      <c r="F328" s="112"/>
    </row>
    <row r="329" spans="1:6" s="114" customFormat="1" x14ac:dyDescent="0.25">
      <c r="A329" s="112"/>
      <c r="B329" s="112"/>
      <c r="C329" s="112"/>
      <c r="D329" s="113"/>
      <c r="E329" s="112"/>
      <c r="F329" s="112"/>
    </row>
    <row r="330" spans="1:6" s="114" customFormat="1" x14ac:dyDescent="0.25">
      <c r="A330" s="112"/>
      <c r="B330" s="112"/>
      <c r="C330" s="112"/>
      <c r="D330" s="113"/>
      <c r="E330" s="112"/>
      <c r="F330" s="112"/>
    </row>
    <row r="331" spans="1:6" s="114" customFormat="1" x14ac:dyDescent="0.25">
      <c r="A331" s="112"/>
      <c r="B331" s="112"/>
      <c r="C331" s="112"/>
      <c r="D331" s="113"/>
      <c r="E331" s="112"/>
      <c r="F331" s="112"/>
    </row>
    <row r="332" spans="1:6" s="114" customFormat="1" x14ac:dyDescent="0.25">
      <c r="A332" s="112"/>
      <c r="B332" s="112"/>
      <c r="C332" s="112"/>
      <c r="D332" s="113"/>
      <c r="E332" s="112"/>
      <c r="F332" s="112"/>
    </row>
    <row r="333" spans="1:6" s="114" customFormat="1" x14ac:dyDescent="0.25">
      <c r="A333" s="112"/>
      <c r="B333" s="112"/>
      <c r="C333" s="112"/>
      <c r="D333" s="113"/>
      <c r="E333" s="112"/>
      <c r="F333" s="112"/>
    </row>
    <row r="334" spans="1:6" s="114" customFormat="1" x14ac:dyDescent="0.25">
      <c r="A334" s="112"/>
      <c r="B334" s="112"/>
      <c r="C334" s="112"/>
      <c r="D334" s="113"/>
      <c r="E334" s="112"/>
      <c r="F334" s="112"/>
    </row>
    <row r="335" spans="1:6" s="114" customFormat="1" x14ac:dyDescent="0.25">
      <c r="A335" s="112"/>
      <c r="B335" s="112"/>
      <c r="C335" s="112"/>
      <c r="D335" s="113"/>
      <c r="E335" s="112"/>
      <c r="F335" s="112"/>
    </row>
    <row r="336" spans="1:6" s="114" customFormat="1" x14ac:dyDescent="0.25">
      <c r="A336" s="112"/>
      <c r="B336" s="112"/>
      <c r="C336" s="112"/>
      <c r="D336" s="113"/>
      <c r="E336" s="112"/>
      <c r="F336" s="112"/>
    </row>
    <row r="337" spans="1:6" s="114" customFormat="1" x14ac:dyDescent="0.25">
      <c r="A337" s="112"/>
      <c r="B337" s="112"/>
      <c r="C337" s="112"/>
      <c r="D337" s="113"/>
      <c r="E337" s="112"/>
      <c r="F337" s="112"/>
    </row>
    <row r="338" spans="1:6" s="114" customFormat="1" x14ac:dyDescent="0.25">
      <c r="A338" s="112"/>
      <c r="B338" s="112"/>
      <c r="C338" s="112"/>
      <c r="D338" s="113"/>
      <c r="E338" s="112"/>
      <c r="F338" s="112"/>
    </row>
    <row r="339" spans="1:6" s="114" customFormat="1" x14ac:dyDescent="0.25">
      <c r="A339" s="112"/>
      <c r="B339" s="112"/>
      <c r="C339" s="112"/>
      <c r="D339" s="113"/>
      <c r="E339" s="112"/>
      <c r="F339" s="112"/>
    </row>
    <row r="340" spans="1:6" s="114" customFormat="1" x14ac:dyDescent="0.25">
      <c r="A340" s="112"/>
      <c r="B340" s="112"/>
      <c r="C340" s="112"/>
      <c r="D340" s="113"/>
      <c r="E340" s="112"/>
      <c r="F340" s="112"/>
    </row>
  </sheetData>
  <mergeCells count="189">
    <mergeCell ref="A83:E84"/>
    <mergeCell ref="A79:A80"/>
    <mergeCell ref="B79:C80"/>
    <mergeCell ref="D79:D80"/>
    <mergeCell ref="E79:E80"/>
    <mergeCell ref="AA79:AA80"/>
    <mergeCell ref="A81:A82"/>
    <mergeCell ref="B81:C82"/>
    <mergeCell ref="D81:D82"/>
    <mergeCell ref="E81:E82"/>
    <mergeCell ref="AA81:AA82"/>
    <mergeCell ref="D65:D66"/>
    <mergeCell ref="E65:E66"/>
    <mergeCell ref="AA65:AA66"/>
    <mergeCell ref="C71:C72"/>
    <mergeCell ref="D71:D72"/>
    <mergeCell ref="E71:E72"/>
    <mergeCell ref="AA71:AA72"/>
    <mergeCell ref="C73:C74"/>
    <mergeCell ref="D73:D74"/>
    <mergeCell ref="E73:E74"/>
    <mergeCell ref="AA73:AA74"/>
    <mergeCell ref="C67:C68"/>
    <mergeCell ref="D67:D68"/>
    <mergeCell ref="E67:E68"/>
    <mergeCell ref="AA67:AA68"/>
    <mergeCell ref="C69:C70"/>
    <mergeCell ref="D69:D70"/>
    <mergeCell ref="E69:E70"/>
    <mergeCell ref="AA69:AA70"/>
    <mergeCell ref="A75:A76"/>
    <mergeCell ref="B75:C76"/>
    <mergeCell ref="D75:D76"/>
    <mergeCell ref="E75:E76"/>
    <mergeCell ref="AA75:AA76"/>
    <mergeCell ref="A77:A78"/>
    <mergeCell ref="B77:C78"/>
    <mergeCell ref="D77:D78"/>
    <mergeCell ref="E77:E78"/>
    <mergeCell ref="AA77:AA78"/>
    <mergeCell ref="A57:A58"/>
    <mergeCell ref="B57:C58"/>
    <mergeCell ref="D57:D58"/>
    <mergeCell ref="E57:E58"/>
    <mergeCell ref="AA57:AA58"/>
    <mergeCell ref="A59:A62"/>
    <mergeCell ref="B59:C60"/>
    <mergeCell ref="D59:D60"/>
    <mergeCell ref="E59:E60"/>
    <mergeCell ref="AA59:AA60"/>
    <mergeCell ref="B61:B62"/>
    <mergeCell ref="C61:C62"/>
    <mergeCell ref="D61:D62"/>
    <mergeCell ref="E61:E62"/>
    <mergeCell ref="AA61:AA62"/>
    <mergeCell ref="A63:A74"/>
    <mergeCell ref="B63:C64"/>
    <mergeCell ref="D63:D64"/>
    <mergeCell ref="E63:E64"/>
    <mergeCell ref="AA63:AA64"/>
    <mergeCell ref="B65:B74"/>
    <mergeCell ref="C65:C66"/>
    <mergeCell ref="C51:C52"/>
    <mergeCell ref="D51:D52"/>
    <mergeCell ref="E51:E52"/>
    <mergeCell ref="AA51:AA52"/>
    <mergeCell ref="A53:A56"/>
    <mergeCell ref="B53:C54"/>
    <mergeCell ref="D53:D54"/>
    <mergeCell ref="E53:E54"/>
    <mergeCell ref="AA53:AA54"/>
    <mergeCell ref="B55:B56"/>
    <mergeCell ref="A47:A52"/>
    <mergeCell ref="B47:C48"/>
    <mergeCell ref="D47:D48"/>
    <mergeCell ref="E47:E48"/>
    <mergeCell ref="AA47:AA48"/>
    <mergeCell ref="B49:B52"/>
    <mergeCell ref="C49:C50"/>
    <mergeCell ref="D49:D50"/>
    <mergeCell ref="E49:E50"/>
    <mergeCell ref="AA49:AA50"/>
    <mergeCell ref="C55:C56"/>
    <mergeCell ref="D55:D56"/>
    <mergeCell ref="E55:E56"/>
    <mergeCell ref="AA55:AA56"/>
    <mergeCell ref="A37:A46"/>
    <mergeCell ref="B37:C38"/>
    <mergeCell ref="D37:D38"/>
    <mergeCell ref="E37:E38"/>
    <mergeCell ref="AA37:AA38"/>
    <mergeCell ref="D43:D44"/>
    <mergeCell ref="E43:E44"/>
    <mergeCell ref="AA43:AA44"/>
    <mergeCell ref="C45:C46"/>
    <mergeCell ref="D45:D46"/>
    <mergeCell ref="E45:E46"/>
    <mergeCell ref="AA45:AA46"/>
    <mergeCell ref="B39:B46"/>
    <mergeCell ref="C39:C40"/>
    <mergeCell ref="D39:D40"/>
    <mergeCell ref="E39:E40"/>
    <mergeCell ref="AA39:AA40"/>
    <mergeCell ref="C41:C42"/>
    <mergeCell ref="D41:D42"/>
    <mergeCell ref="E41:E42"/>
    <mergeCell ref="AA41:AA42"/>
    <mergeCell ref="C43:C44"/>
    <mergeCell ref="A33:A34"/>
    <mergeCell ref="B33:C34"/>
    <mergeCell ref="D33:D34"/>
    <mergeCell ref="E33:E34"/>
    <mergeCell ref="AA33:AA34"/>
    <mergeCell ref="A35:A36"/>
    <mergeCell ref="B35:C36"/>
    <mergeCell ref="D35:D36"/>
    <mergeCell ref="E35:E36"/>
    <mergeCell ref="AA35:AA36"/>
    <mergeCell ref="A27:A28"/>
    <mergeCell ref="B27:C28"/>
    <mergeCell ref="D27:D28"/>
    <mergeCell ref="E27:E28"/>
    <mergeCell ref="AA27:AA28"/>
    <mergeCell ref="A29:A32"/>
    <mergeCell ref="B29:C30"/>
    <mergeCell ref="D29:D30"/>
    <mergeCell ref="E29:E30"/>
    <mergeCell ref="AA29:AA30"/>
    <mergeCell ref="B31:B32"/>
    <mergeCell ref="C31:C32"/>
    <mergeCell ref="D31:D32"/>
    <mergeCell ref="E31:E32"/>
    <mergeCell ref="AA31:AA32"/>
    <mergeCell ref="A23:A24"/>
    <mergeCell ref="B23:C24"/>
    <mergeCell ref="D23:D24"/>
    <mergeCell ref="E23:E24"/>
    <mergeCell ref="AA23:AA24"/>
    <mergeCell ref="A25:A26"/>
    <mergeCell ref="B25:C26"/>
    <mergeCell ref="D25:D26"/>
    <mergeCell ref="E25:E26"/>
    <mergeCell ref="AA25:AA26"/>
    <mergeCell ref="A19:A20"/>
    <mergeCell ref="B19:C20"/>
    <mergeCell ref="D19:D20"/>
    <mergeCell ref="E19:E20"/>
    <mergeCell ref="AA19:AA20"/>
    <mergeCell ref="A21:A22"/>
    <mergeCell ref="B21:C22"/>
    <mergeCell ref="D21:D22"/>
    <mergeCell ref="E21:E22"/>
    <mergeCell ref="AA21:AA22"/>
    <mergeCell ref="A15:A16"/>
    <mergeCell ref="B15:C16"/>
    <mergeCell ref="D15:D16"/>
    <mergeCell ref="E15:E16"/>
    <mergeCell ref="AA15:AA16"/>
    <mergeCell ref="A17:A18"/>
    <mergeCell ref="B17:C18"/>
    <mergeCell ref="D17:D18"/>
    <mergeCell ref="E17:E18"/>
    <mergeCell ref="AA17:AA18"/>
    <mergeCell ref="A11:A12"/>
    <mergeCell ref="B11:C12"/>
    <mergeCell ref="D11:D12"/>
    <mergeCell ref="E11:E12"/>
    <mergeCell ref="AA11:AA12"/>
    <mergeCell ref="A13:A14"/>
    <mergeCell ref="B13:C14"/>
    <mergeCell ref="D13:D14"/>
    <mergeCell ref="E13:E14"/>
    <mergeCell ref="AA13:AA14"/>
    <mergeCell ref="A1:AA1"/>
    <mergeCell ref="A2:E2"/>
    <mergeCell ref="A3:E4"/>
    <mergeCell ref="AA3:AA4"/>
    <mergeCell ref="A5:AA5"/>
    <mergeCell ref="B6:C6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</mergeCells>
  <pageMargins left="0.19685039370078741" right="0.19685039370078741" top="0.39370078740157483" bottom="0.19685039370078741" header="0.31496062992125984" footer="0.31496062992125984"/>
  <pageSetup paperSize="9" scale="55" fitToHeight="0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opLeftCell="A2" zoomScale="75" zoomScaleNormal="75" zoomScaleSheetLayoutView="7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31" sqref="E7:E32"/>
    </sheetView>
  </sheetViews>
  <sheetFormatPr defaultRowHeight="12.75" x14ac:dyDescent="0.25"/>
  <cols>
    <col min="1" max="1" width="5.42578125" style="115" customWidth="1"/>
    <col min="2" max="2" width="39.28515625" style="116" customWidth="1"/>
    <col min="3" max="3" width="6.140625" style="117" customWidth="1"/>
    <col min="4" max="4" width="51" style="116" customWidth="1"/>
    <col min="5" max="5" width="15.42578125" style="116" customWidth="1"/>
    <col min="6" max="6" width="31.140625" style="116" customWidth="1"/>
    <col min="7" max="25" width="5.28515625" style="18" customWidth="1"/>
    <col min="26" max="26" width="11" style="18" customWidth="1"/>
    <col min="27" max="27" width="29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42" customHeight="1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491" t="s">
        <v>1888</v>
      </c>
      <c r="B3" s="492"/>
      <c r="C3" s="492"/>
      <c r="D3" s="492"/>
      <c r="E3" s="492"/>
      <c r="F3" s="25" t="s">
        <v>2</v>
      </c>
      <c r="G3" s="71">
        <v>0</v>
      </c>
      <c r="H3" s="71">
        <v>0</v>
      </c>
      <c r="I3" s="71">
        <v>0</v>
      </c>
      <c r="J3" s="71">
        <v>0</v>
      </c>
      <c r="K3" s="71">
        <v>0</v>
      </c>
      <c r="L3" s="71">
        <v>0</v>
      </c>
      <c r="M3" s="71">
        <v>0</v>
      </c>
      <c r="N3" s="71">
        <v>0</v>
      </c>
      <c r="O3" s="71">
        <v>0</v>
      </c>
      <c r="P3" s="71">
        <v>0</v>
      </c>
      <c r="Q3" s="71">
        <v>0</v>
      </c>
      <c r="R3" s="71">
        <v>0</v>
      </c>
      <c r="S3" s="71">
        <v>0</v>
      </c>
      <c r="T3" s="71">
        <v>0</v>
      </c>
      <c r="U3" s="71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493"/>
      <c r="B4" s="317"/>
      <c r="C4" s="317"/>
      <c r="D4" s="317"/>
      <c r="E4" s="317"/>
      <c r="F4" s="26" t="s">
        <v>3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42.75" customHeight="1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482">
        <v>1</v>
      </c>
      <c r="B7" s="259" t="s">
        <v>8</v>
      </c>
      <c r="C7" s="259"/>
      <c r="D7" s="484" t="s">
        <v>2237</v>
      </c>
      <c r="E7" s="486" t="s">
        <v>1055</v>
      </c>
      <c r="F7" s="27" t="s">
        <v>6</v>
      </c>
      <c r="G7" s="74">
        <v>67</v>
      </c>
      <c r="H7" s="74">
        <v>56</v>
      </c>
      <c r="I7" s="74">
        <v>80</v>
      </c>
      <c r="J7" s="74">
        <v>83</v>
      </c>
      <c r="K7" s="74">
        <v>65</v>
      </c>
      <c r="L7" s="74">
        <v>65</v>
      </c>
      <c r="M7" s="74">
        <v>47</v>
      </c>
      <c r="N7" s="74">
        <v>42</v>
      </c>
      <c r="O7" s="74">
        <v>59</v>
      </c>
      <c r="P7" s="74">
        <v>44</v>
      </c>
      <c r="Q7" s="74">
        <v>50</v>
      </c>
      <c r="R7" s="74">
        <v>44</v>
      </c>
      <c r="S7" s="74">
        <v>44</v>
      </c>
      <c r="T7" s="74">
        <v>46</v>
      </c>
      <c r="U7" s="74">
        <v>26</v>
      </c>
      <c r="V7" s="74">
        <v>27</v>
      </c>
      <c r="W7" s="74">
        <v>48</v>
      </c>
      <c r="X7" s="74">
        <v>51</v>
      </c>
      <c r="Y7" s="74">
        <v>47</v>
      </c>
      <c r="Z7" s="40">
        <f>SUM(G7:Y7)</f>
        <v>991</v>
      </c>
      <c r="AA7" s="255"/>
    </row>
    <row r="8" spans="1:27" ht="26.25" thickBot="1" x14ac:dyDescent="0.3">
      <c r="A8" s="487"/>
      <c r="B8" s="260"/>
      <c r="C8" s="260"/>
      <c r="D8" s="309"/>
      <c r="E8" s="286"/>
      <c r="F8" s="28" t="s">
        <v>3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36">
        <f t="shared" ref="Z8:Z32" si="0">SUM(G8:Y8)</f>
        <v>0</v>
      </c>
      <c r="AA8" s="256"/>
    </row>
    <row r="9" spans="1:27" x14ac:dyDescent="0.25">
      <c r="A9" s="482" t="s">
        <v>12</v>
      </c>
      <c r="B9" s="259" t="s">
        <v>8</v>
      </c>
      <c r="C9" s="259"/>
      <c r="D9" s="484" t="s">
        <v>2113</v>
      </c>
      <c r="E9" s="486" t="s">
        <v>1056</v>
      </c>
      <c r="F9" s="27" t="s">
        <v>6</v>
      </c>
      <c r="G9" s="74">
        <v>21</v>
      </c>
      <c r="H9" s="74">
        <v>12</v>
      </c>
      <c r="I9" s="74">
        <v>12</v>
      </c>
      <c r="J9" s="74">
        <v>25</v>
      </c>
      <c r="K9" s="74">
        <v>11</v>
      </c>
      <c r="L9" s="74">
        <v>12</v>
      </c>
      <c r="M9" s="74">
        <v>9</v>
      </c>
      <c r="N9" s="74">
        <v>11</v>
      </c>
      <c r="O9" s="74">
        <v>26</v>
      </c>
      <c r="P9" s="74">
        <v>16</v>
      </c>
      <c r="Q9" s="74">
        <v>14</v>
      </c>
      <c r="R9" s="74">
        <v>10</v>
      </c>
      <c r="S9" s="74">
        <v>15</v>
      </c>
      <c r="T9" s="74">
        <v>9</v>
      </c>
      <c r="U9" s="74">
        <v>11</v>
      </c>
      <c r="V9" s="74">
        <v>13</v>
      </c>
      <c r="W9" s="74">
        <v>14</v>
      </c>
      <c r="X9" s="74">
        <v>15</v>
      </c>
      <c r="Y9" s="74">
        <v>25</v>
      </c>
      <c r="Z9" s="40">
        <f t="shared" si="0"/>
        <v>281</v>
      </c>
      <c r="AA9" s="255"/>
    </row>
    <row r="10" spans="1:27" ht="26.25" thickBot="1" x14ac:dyDescent="0.3">
      <c r="A10" s="487"/>
      <c r="B10" s="260"/>
      <c r="C10" s="260"/>
      <c r="D10" s="309"/>
      <c r="E10" s="286"/>
      <c r="F10" s="28" t="s">
        <v>3</v>
      </c>
      <c r="G10" s="9">
        <v>21</v>
      </c>
      <c r="H10" s="9">
        <v>12</v>
      </c>
      <c r="I10" s="9">
        <v>12</v>
      </c>
      <c r="J10" s="9">
        <v>25</v>
      </c>
      <c r="K10" s="9">
        <v>11</v>
      </c>
      <c r="L10" s="9">
        <v>12</v>
      </c>
      <c r="M10" s="9">
        <v>9</v>
      </c>
      <c r="N10" s="9">
        <v>11</v>
      </c>
      <c r="O10" s="9">
        <v>26</v>
      </c>
      <c r="P10" s="9">
        <v>16</v>
      </c>
      <c r="Q10" s="9">
        <v>14</v>
      </c>
      <c r="R10" s="9">
        <v>10</v>
      </c>
      <c r="S10" s="9">
        <v>15</v>
      </c>
      <c r="T10" s="9">
        <v>9</v>
      </c>
      <c r="U10" s="9">
        <v>11</v>
      </c>
      <c r="V10" s="9">
        <v>13</v>
      </c>
      <c r="W10" s="9">
        <v>14</v>
      </c>
      <c r="X10" s="9">
        <v>15</v>
      </c>
      <c r="Y10" s="9">
        <v>25</v>
      </c>
      <c r="Z10" s="36">
        <f t="shared" si="0"/>
        <v>281</v>
      </c>
      <c r="AA10" s="256"/>
    </row>
    <row r="11" spans="1:27" x14ac:dyDescent="0.25">
      <c r="A11" s="482" t="s">
        <v>22</v>
      </c>
      <c r="B11" s="259" t="s">
        <v>8</v>
      </c>
      <c r="C11" s="259"/>
      <c r="D11" s="484" t="s">
        <v>2283</v>
      </c>
      <c r="E11" s="486" t="s">
        <v>1057</v>
      </c>
      <c r="F11" s="27" t="s">
        <v>6</v>
      </c>
      <c r="G11" s="74">
        <v>97</v>
      </c>
      <c r="H11" s="74">
        <v>87</v>
      </c>
      <c r="I11" s="74">
        <v>93</v>
      </c>
      <c r="J11" s="74">
        <v>97</v>
      </c>
      <c r="K11" s="74">
        <v>70</v>
      </c>
      <c r="L11" s="74">
        <v>98</v>
      </c>
      <c r="M11" s="74">
        <v>87</v>
      </c>
      <c r="N11" s="74">
        <v>98</v>
      </c>
      <c r="O11" s="74">
        <v>70</v>
      </c>
      <c r="P11" s="74">
        <v>106</v>
      </c>
      <c r="Q11" s="74">
        <v>0</v>
      </c>
      <c r="R11" s="74">
        <v>82</v>
      </c>
      <c r="S11" s="74">
        <v>78</v>
      </c>
      <c r="T11" s="74">
        <v>76</v>
      </c>
      <c r="U11" s="74">
        <v>68</v>
      </c>
      <c r="V11" s="74">
        <v>61</v>
      </c>
      <c r="W11" s="74">
        <v>62</v>
      </c>
      <c r="X11" s="74">
        <v>64</v>
      </c>
      <c r="Y11" s="74">
        <v>71</v>
      </c>
      <c r="Z11" s="40">
        <f t="shared" si="0"/>
        <v>1465</v>
      </c>
      <c r="AA11" s="255"/>
    </row>
    <row r="12" spans="1:27" ht="25.5" x14ac:dyDescent="0.25">
      <c r="A12" s="487"/>
      <c r="B12" s="260"/>
      <c r="C12" s="260"/>
      <c r="D12" s="309"/>
      <c r="E12" s="286"/>
      <c r="F12" s="28" t="s">
        <v>3</v>
      </c>
      <c r="G12" s="9">
        <v>0</v>
      </c>
      <c r="H12" s="9">
        <v>0</v>
      </c>
      <c r="I12" s="9">
        <v>0</v>
      </c>
      <c r="J12" s="9">
        <v>0</v>
      </c>
      <c r="K12" s="9">
        <v>70</v>
      </c>
      <c r="L12" s="9">
        <v>98</v>
      </c>
      <c r="M12" s="9">
        <v>84</v>
      </c>
      <c r="N12" s="9">
        <v>97</v>
      </c>
      <c r="O12" s="9">
        <v>69</v>
      </c>
      <c r="P12" s="9">
        <v>106</v>
      </c>
      <c r="Q12" s="9">
        <v>0</v>
      </c>
      <c r="R12" s="9">
        <v>82</v>
      </c>
      <c r="S12" s="9">
        <v>78</v>
      </c>
      <c r="T12" s="9">
        <v>73</v>
      </c>
      <c r="U12" s="9">
        <v>66</v>
      </c>
      <c r="V12" s="9">
        <v>60</v>
      </c>
      <c r="W12" s="9">
        <v>62</v>
      </c>
      <c r="X12" s="9">
        <v>64</v>
      </c>
      <c r="Y12" s="9">
        <v>71</v>
      </c>
      <c r="Z12" s="36">
        <f t="shared" si="0"/>
        <v>1080</v>
      </c>
      <c r="AA12" s="256"/>
    </row>
    <row r="13" spans="1:27" x14ac:dyDescent="0.25">
      <c r="A13" s="487"/>
      <c r="B13" s="260" t="s">
        <v>10</v>
      </c>
      <c r="C13" s="286" t="s">
        <v>76</v>
      </c>
      <c r="D13" s="309" t="s">
        <v>2238</v>
      </c>
      <c r="E13" s="286" t="s">
        <v>1058</v>
      </c>
      <c r="F13" s="28" t="s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2</v>
      </c>
      <c r="X13" s="9">
        <v>2</v>
      </c>
      <c r="Y13" s="9">
        <v>0</v>
      </c>
      <c r="Z13" s="36">
        <f t="shared" si="0"/>
        <v>4</v>
      </c>
      <c r="AA13" s="488"/>
    </row>
    <row r="14" spans="1:27" ht="25.5" x14ac:dyDescent="0.25">
      <c r="A14" s="487"/>
      <c r="B14" s="260"/>
      <c r="C14" s="286"/>
      <c r="D14" s="309"/>
      <c r="E14" s="286"/>
      <c r="F14" s="28" t="s">
        <v>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2</v>
      </c>
      <c r="X14" s="9">
        <v>2</v>
      </c>
      <c r="Y14" s="9">
        <v>0</v>
      </c>
      <c r="Z14" s="36">
        <f t="shared" si="0"/>
        <v>4</v>
      </c>
      <c r="AA14" s="488"/>
    </row>
    <row r="15" spans="1:27" x14ac:dyDescent="0.25">
      <c r="A15" s="487"/>
      <c r="B15" s="260"/>
      <c r="C15" s="286" t="s">
        <v>277</v>
      </c>
      <c r="D15" s="309" t="s">
        <v>2239</v>
      </c>
      <c r="E15" s="286" t="s">
        <v>1059</v>
      </c>
      <c r="F15" s="28" t="s">
        <v>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36">
        <f t="shared" si="0"/>
        <v>0</v>
      </c>
      <c r="AA15" s="488"/>
    </row>
    <row r="16" spans="1:27" ht="26.25" thickBot="1" x14ac:dyDescent="0.3">
      <c r="A16" s="490"/>
      <c r="B16" s="302"/>
      <c r="C16" s="303"/>
      <c r="D16" s="317"/>
      <c r="E16" s="303"/>
      <c r="F16" s="26" t="s">
        <v>3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2">
        <f t="shared" si="0"/>
        <v>0</v>
      </c>
      <c r="AA16" s="489"/>
    </row>
    <row r="17" spans="1:27" x14ac:dyDescent="0.25">
      <c r="A17" s="482" t="s">
        <v>24</v>
      </c>
      <c r="B17" s="259" t="s">
        <v>8</v>
      </c>
      <c r="C17" s="259"/>
      <c r="D17" s="484" t="s">
        <v>2297</v>
      </c>
      <c r="E17" s="486" t="s">
        <v>1060</v>
      </c>
      <c r="F17" s="27" t="s">
        <v>6</v>
      </c>
      <c r="G17" s="74">
        <v>104</v>
      </c>
      <c r="H17" s="74">
        <v>81</v>
      </c>
      <c r="I17" s="74">
        <v>93</v>
      </c>
      <c r="J17" s="74">
        <v>96</v>
      </c>
      <c r="K17" s="74">
        <v>90</v>
      </c>
      <c r="L17" s="74">
        <v>85</v>
      </c>
      <c r="M17" s="74">
        <v>74</v>
      </c>
      <c r="N17" s="74">
        <v>68</v>
      </c>
      <c r="O17" s="74">
        <v>56</v>
      </c>
      <c r="P17" s="74">
        <v>0</v>
      </c>
      <c r="Q17" s="74">
        <v>30</v>
      </c>
      <c r="R17" s="74">
        <v>27</v>
      </c>
      <c r="S17" s="74">
        <v>39</v>
      </c>
      <c r="T17" s="74">
        <v>33</v>
      </c>
      <c r="U17" s="74">
        <v>25</v>
      </c>
      <c r="V17" s="74">
        <v>22</v>
      </c>
      <c r="W17" s="74">
        <v>39</v>
      </c>
      <c r="X17" s="74">
        <v>19</v>
      </c>
      <c r="Y17" s="74">
        <v>23</v>
      </c>
      <c r="Z17" s="40">
        <f t="shared" si="0"/>
        <v>1004</v>
      </c>
      <c r="AA17" s="255"/>
    </row>
    <row r="18" spans="1:27" ht="25.5" x14ac:dyDescent="0.25">
      <c r="A18" s="487"/>
      <c r="B18" s="260"/>
      <c r="C18" s="260"/>
      <c r="D18" s="309"/>
      <c r="E18" s="286"/>
      <c r="F18" s="28" t="s">
        <v>3</v>
      </c>
      <c r="G18" s="9">
        <v>104</v>
      </c>
      <c r="H18" s="9">
        <v>81</v>
      </c>
      <c r="I18" s="9">
        <v>93</v>
      </c>
      <c r="J18" s="9">
        <v>96</v>
      </c>
      <c r="K18" s="9">
        <v>90</v>
      </c>
      <c r="L18" s="9">
        <v>85</v>
      </c>
      <c r="M18" s="9">
        <v>74</v>
      </c>
      <c r="N18" s="9">
        <v>68</v>
      </c>
      <c r="O18" s="9">
        <v>56</v>
      </c>
      <c r="P18" s="9">
        <v>0</v>
      </c>
      <c r="Q18" s="9">
        <v>30</v>
      </c>
      <c r="R18" s="9">
        <v>27</v>
      </c>
      <c r="S18" s="9">
        <v>39</v>
      </c>
      <c r="T18" s="9">
        <v>33</v>
      </c>
      <c r="U18" s="9">
        <v>25</v>
      </c>
      <c r="V18" s="9">
        <v>22</v>
      </c>
      <c r="W18" s="9">
        <v>39</v>
      </c>
      <c r="X18" s="9">
        <v>19</v>
      </c>
      <c r="Y18" s="9">
        <v>23</v>
      </c>
      <c r="Z18" s="36">
        <f t="shared" si="0"/>
        <v>1004</v>
      </c>
      <c r="AA18" s="256"/>
    </row>
    <row r="19" spans="1:27" x14ac:dyDescent="0.25">
      <c r="A19" s="487"/>
      <c r="B19" s="260" t="s">
        <v>10</v>
      </c>
      <c r="C19" s="286" t="s">
        <v>178</v>
      </c>
      <c r="D19" s="309" t="s">
        <v>1061</v>
      </c>
      <c r="E19" s="286" t="s">
        <v>1062</v>
      </c>
      <c r="F19" s="28" t="s">
        <v>6</v>
      </c>
      <c r="G19" s="9">
        <v>8</v>
      </c>
      <c r="H19" s="9">
        <v>24</v>
      </c>
      <c r="I19" s="9">
        <v>31</v>
      </c>
      <c r="J19" s="9">
        <v>25</v>
      </c>
      <c r="K19" s="9">
        <v>0</v>
      </c>
      <c r="L19" s="9">
        <v>13</v>
      </c>
      <c r="M19" s="9">
        <v>15</v>
      </c>
      <c r="N19" s="9">
        <v>16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36">
        <f t="shared" si="0"/>
        <v>132</v>
      </c>
      <c r="AA19" s="488"/>
    </row>
    <row r="20" spans="1:27" ht="26.25" thickBot="1" x14ac:dyDescent="0.3">
      <c r="A20" s="487"/>
      <c r="B20" s="260"/>
      <c r="C20" s="286"/>
      <c r="D20" s="309"/>
      <c r="E20" s="286"/>
      <c r="F20" s="28" t="s">
        <v>3</v>
      </c>
      <c r="G20" s="9">
        <v>8</v>
      </c>
      <c r="H20" s="9">
        <v>24</v>
      </c>
      <c r="I20" s="9">
        <v>31</v>
      </c>
      <c r="J20" s="9">
        <v>25</v>
      </c>
      <c r="K20" s="9">
        <v>0</v>
      </c>
      <c r="L20" s="9">
        <v>13</v>
      </c>
      <c r="M20" s="9">
        <v>15</v>
      </c>
      <c r="N20" s="9">
        <v>16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36">
        <f t="shared" si="0"/>
        <v>132</v>
      </c>
      <c r="AA20" s="488"/>
    </row>
    <row r="21" spans="1:27" x14ac:dyDescent="0.25">
      <c r="A21" s="482" t="s">
        <v>25</v>
      </c>
      <c r="B21" s="259" t="s">
        <v>8</v>
      </c>
      <c r="C21" s="259"/>
      <c r="D21" s="484" t="s">
        <v>1063</v>
      </c>
      <c r="E21" s="486" t="s">
        <v>1064</v>
      </c>
      <c r="F21" s="27" t="s">
        <v>6</v>
      </c>
      <c r="G21" s="74">
        <v>268</v>
      </c>
      <c r="H21" s="74">
        <v>252</v>
      </c>
      <c r="I21" s="74">
        <v>254</v>
      </c>
      <c r="J21" s="74">
        <v>248</v>
      </c>
      <c r="K21" s="74">
        <v>253</v>
      </c>
      <c r="L21" s="74">
        <v>214</v>
      </c>
      <c r="M21" s="74">
        <v>189</v>
      </c>
      <c r="N21" s="74">
        <v>165</v>
      </c>
      <c r="O21" s="74">
        <v>197</v>
      </c>
      <c r="P21" s="74">
        <v>146</v>
      </c>
      <c r="Q21" s="74">
        <v>199</v>
      </c>
      <c r="R21" s="74">
        <v>171</v>
      </c>
      <c r="S21" s="74">
        <v>181</v>
      </c>
      <c r="T21" s="74">
        <v>176</v>
      </c>
      <c r="U21" s="74">
        <v>174</v>
      </c>
      <c r="V21" s="74">
        <v>161</v>
      </c>
      <c r="W21" s="74">
        <v>190</v>
      </c>
      <c r="X21" s="74">
        <v>183</v>
      </c>
      <c r="Y21" s="74">
        <v>199</v>
      </c>
      <c r="Z21" s="40">
        <f t="shared" si="0"/>
        <v>3820</v>
      </c>
      <c r="AA21" s="255"/>
    </row>
    <row r="22" spans="1:27" ht="26.25" thickBot="1" x14ac:dyDescent="0.3">
      <c r="A22" s="487"/>
      <c r="B22" s="260"/>
      <c r="C22" s="260"/>
      <c r="D22" s="309"/>
      <c r="E22" s="286"/>
      <c r="F22" s="28" t="s">
        <v>3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190</v>
      </c>
      <c r="R22" s="9">
        <v>167</v>
      </c>
      <c r="S22" s="9">
        <v>175</v>
      </c>
      <c r="T22" s="9">
        <v>172</v>
      </c>
      <c r="U22" s="9">
        <v>172</v>
      </c>
      <c r="V22" s="9">
        <v>156</v>
      </c>
      <c r="W22" s="9">
        <v>185</v>
      </c>
      <c r="X22" s="9">
        <v>182</v>
      </c>
      <c r="Y22" s="9">
        <v>194</v>
      </c>
      <c r="Z22" s="36">
        <f t="shared" si="0"/>
        <v>1593</v>
      </c>
      <c r="AA22" s="256"/>
    </row>
    <row r="23" spans="1:27" x14ac:dyDescent="0.25">
      <c r="A23" s="482" t="s">
        <v>26</v>
      </c>
      <c r="B23" s="259" t="s">
        <v>8</v>
      </c>
      <c r="C23" s="259"/>
      <c r="D23" s="484" t="s">
        <v>2037</v>
      </c>
      <c r="E23" s="486" t="s">
        <v>1065</v>
      </c>
      <c r="F23" s="27" t="s">
        <v>6</v>
      </c>
      <c r="G23" s="74">
        <v>34</v>
      </c>
      <c r="H23" s="74">
        <v>40</v>
      </c>
      <c r="I23" s="74">
        <v>34</v>
      </c>
      <c r="J23" s="74">
        <v>44</v>
      </c>
      <c r="K23" s="74">
        <v>45</v>
      </c>
      <c r="L23" s="74">
        <v>26</v>
      </c>
      <c r="M23" s="74">
        <v>40</v>
      </c>
      <c r="N23" s="74">
        <v>34</v>
      </c>
      <c r="O23" s="74">
        <v>16</v>
      </c>
      <c r="P23" s="74">
        <v>0</v>
      </c>
      <c r="Q23" s="74">
        <v>31</v>
      </c>
      <c r="R23" s="74">
        <v>42</v>
      </c>
      <c r="S23" s="74">
        <v>30</v>
      </c>
      <c r="T23" s="74">
        <v>21</v>
      </c>
      <c r="U23" s="74">
        <v>24</v>
      </c>
      <c r="V23" s="74">
        <v>21</v>
      </c>
      <c r="W23" s="74">
        <v>24</v>
      </c>
      <c r="X23" s="74">
        <v>41</v>
      </c>
      <c r="Y23" s="74">
        <v>22</v>
      </c>
      <c r="Z23" s="40">
        <f t="shared" si="0"/>
        <v>569</v>
      </c>
      <c r="AA23" s="255"/>
    </row>
    <row r="24" spans="1:27" ht="26.25" thickBot="1" x14ac:dyDescent="0.3">
      <c r="A24" s="487"/>
      <c r="B24" s="260"/>
      <c r="C24" s="260"/>
      <c r="D24" s="309"/>
      <c r="E24" s="286"/>
      <c r="F24" s="28" t="s">
        <v>3</v>
      </c>
      <c r="G24" s="9">
        <v>0</v>
      </c>
      <c r="H24" s="9">
        <v>0</v>
      </c>
      <c r="I24" s="9">
        <v>0</v>
      </c>
      <c r="J24" s="9">
        <v>0</v>
      </c>
      <c r="K24" s="9">
        <v>45</v>
      </c>
      <c r="L24" s="9">
        <v>26</v>
      </c>
      <c r="M24" s="9">
        <v>40</v>
      </c>
      <c r="N24" s="9">
        <v>34</v>
      </c>
      <c r="O24" s="9">
        <v>16</v>
      </c>
      <c r="P24" s="9">
        <v>0</v>
      </c>
      <c r="Q24" s="9">
        <v>31</v>
      </c>
      <c r="R24" s="9">
        <v>42</v>
      </c>
      <c r="S24" s="9">
        <v>30</v>
      </c>
      <c r="T24" s="9">
        <v>21</v>
      </c>
      <c r="U24" s="9">
        <v>24</v>
      </c>
      <c r="V24" s="9">
        <v>21</v>
      </c>
      <c r="W24" s="9">
        <v>24</v>
      </c>
      <c r="X24" s="9">
        <v>41</v>
      </c>
      <c r="Y24" s="9">
        <v>22</v>
      </c>
      <c r="Z24" s="36">
        <f t="shared" si="0"/>
        <v>417</v>
      </c>
      <c r="AA24" s="256"/>
    </row>
    <row r="25" spans="1:27" x14ac:dyDescent="0.25">
      <c r="A25" s="482" t="s">
        <v>27</v>
      </c>
      <c r="B25" s="259" t="s">
        <v>8</v>
      </c>
      <c r="C25" s="259"/>
      <c r="D25" s="484" t="s">
        <v>2284</v>
      </c>
      <c r="E25" s="486" t="s">
        <v>1066</v>
      </c>
      <c r="F25" s="27" t="s">
        <v>6</v>
      </c>
      <c r="G25" s="74">
        <v>177</v>
      </c>
      <c r="H25" s="74">
        <v>222</v>
      </c>
      <c r="I25" s="74">
        <v>152</v>
      </c>
      <c r="J25" s="74">
        <v>203</v>
      </c>
      <c r="K25" s="74">
        <v>135</v>
      </c>
      <c r="L25" s="74">
        <v>209</v>
      </c>
      <c r="M25" s="74">
        <v>153</v>
      </c>
      <c r="N25" s="74">
        <v>96</v>
      </c>
      <c r="O25" s="74">
        <v>188</v>
      </c>
      <c r="P25" s="74">
        <v>140</v>
      </c>
      <c r="Q25" s="74">
        <v>338</v>
      </c>
      <c r="R25" s="74">
        <v>135</v>
      </c>
      <c r="S25" s="74">
        <v>121</v>
      </c>
      <c r="T25" s="74">
        <v>129</v>
      </c>
      <c r="U25" s="74">
        <v>76</v>
      </c>
      <c r="V25" s="74">
        <v>87</v>
      </c>
      <c r="W25" s="74">
        <v>92</v>
      </c>
      <c r="X25" s="74">
        <v>92</v>
      </c>
      <c r="Y25" s="74">
        <v>97</v>
      </c>
      <c r="Z25" s="40">
        <f t="shared" si="0"/>
        <v>2842</v>
      </c>
      <c r="AA25" s="255"/>
    </row>
    <row r="26" spans="1:27" ht="25.5" x14ac:dyDescent="0.25">
      <c r="A26" s="487"/>
      <c r="B26" s="260"/>
      <c r="C26" s="260"/>
      <c r="D26" s="309"/>
      <c r="E26" s="286"/>
      <c r="F26" s="28" t="s">
        <v>3</v>
      </c>
      <c r="G26" s="9">
        <v>177</v>
      </c>
      <c r="H26" s="9">
        <v>222</v>
      </c>
      <c r="I26" s="9">
        <v>152</v>
      </c>
      <c r="J26" s="9">
        <v>203</v>
      </c>
      <c r="K26" s="9">
        <v>135</v>
      </c>
      <c r="L26" s="9">
        <v>209</v>
      </c>
      <c r="M26" s="9">
        <v>153</v>
      </c>
      <c r="N26" s="9">
        <v>96</v>
      </c>
      <c r="O26" s="9">
        <v>188</v>
      </c>
      <c r="P26" s="9">
        <v>140</v>
      </c>
      <c r="Q26" s="9">
        <v>338</v>
      </c>
      <c r="R26" s="9">
        <v>135</v>
      </c>
      <c r="S26" s="9">
        <v>121</v>
      </c>
      <c r="T26" s="9">
        <v>129</v>
      </c>
      <c r="U26" s="9">
        <v>76</v>
      </c>
      <c r="V26" s="9">
        <v>87</v>
      </c>
      <c r="W26" s="9">
        <v>92</v>
      </c>
      <c r="X26" s="9">
        <v>92</v>
      </c>
      <c r="Y26" s="9">
        <v>97</v>
      </c>
      <c r="Z26" s="36">
        <f t="shared" si="0"/>
        <v>2842</v>
      </c>
      <c r="AA26" s="256"/>
    </row>
    <row r="27" spans="1:27" x14ac:dyDescent="0.25">
      <c r="A27" s="487"/>
      <c r="B27" s="260" t="s">
        <v>10</v>
      </c>
      <c r="C27" s="286" t="s">
        <v>183</v>
      </c>
      <c r="D27" s="309" t="s">
        <v>2285</v>
      </c>
      <c r="E27" s="286" t="s">
        <v>1067</v>
      </c>
      <c r="F27" s="28" t="s">
        <v>6</v>
      </c>
      <c r="G27" s="9">
        <v>158</v>
      </c>
      <c r="H27" s="9">
        <v>156</v>
      </c>
      <c r="I27" s="9">
        <v>148</v>
      </c>
      <c r="J27" s="9">
        <v>144</v>
      </c>
      <c r="K27" s="9">
        <v>135</v>
      </c>
      <c r="L27" s="9">
        <v>112</v>
      </c>
      <c r="M27" s="9">
        <v>130</v>
      </c>
      <c r="N27" s="9">
        <v>104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36">
        <f t="shared" si="0"/>
        <v>1087</v>
      </c>
      <c r="AA27" s="488"/>
    </row>
    <row r="28" spans="1:27" ht="26.25" thickBot="1" x14ac:dyDescent="0.3">
      <c r="A28" s="487"/>
      <c r="B28" s="260"/>
      <c r="C28" s="286"/>
      <c r="D28" s="309"/>
      <c r="E28" s="286"/>
      <c r="F28" s="28" t="s">
        <v>3</v>
      </c>
      <c r="G28" s="9">
        <v>158</v>
      </c>
      <c r="H28" s="9">
        <v>156</v>
      </c>
      <c r="I28" s="9">
        <v>148</v>
      </c>
      <c r="J28" s="9">
        <v>144</v>
      </c>
      <c r="K28" s="9">
        <v>135</v>
      </c>
      <c r="L28" s="9">
        <v>112</v>
      </c>
      <c r="M28" s="9">
        <v>130</v>
      </c>
      <c r="N28" s="9">
        <v>104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36">
        <f t="shared" si="0"/>
        <v>1087</v>
      </c>
      <c r="AA28" s="488"/>
    </row>
    <row r="29" spans="1:27" x14ac:dyDescent="0.25">
      <c r="A29" s="482" t="s">
        <v>28</v>
      </c>
      <c r="B29" s="259" t="s">
        <v>8</v>
      </c>
      <c r="C29" s="259"/>
      <c r="D29" s="484" t="s">
        <v>2240</v>
      </c>
      <c r="E29" s="486" t="s">
        <v>1068</v>
      </c>
      <c r="F29" s="27" t="s">
        <v>6</v>
      </c>
      <c r="G29" s="74">
        <v>163</v>
      </c>
      <c r="H29" s="74">
        <v>160</v>
      </c>
      <c r="I29" s="74">
        <v>181</v>
      </c>
      <c r="J29" s="74">
        <v>140</v>
      </c>
      <c r="K29" s="74">
        <v>151</v>
      </c>
      <c r="L29" s="74">
        <v>143</v>
      </c>
      <c r="M29" s="74">
        <v>131</v>
      </c>
      <c r="N29" s="74">
        <v>127</v>
      </c>
      <c r="O29" s="74">
        <v>115</v>
      </c>
      <c r="P29" s="74">
        <v>102</v>
      </c>
      <c r="Q29" s="74">
        <v>124</v>
      </c>
      <c r="R29" s="74">
        <v>156</v>
      </c>
      <c r="S29" s="74">
        <v>161</v>
      </c>
      <c r="T29" s="74">
        <v>136</v>
      </c>
      <c r="U29" s="74">
        <v>131</v>
      </c>
      <c r="V29" s="74">
        <v>137</v>
      </c>
      <c r="W29" s="74">
        <v>132</v>
      </c>
      <c r="X29" s="74">
        <v>135</v>
      </c>
      <c r="Y29" s="74">
        <v>142</v>
      </c>
      <c r="Z29" s="40">
        <f t="shared" si="0"/>
        <v>2667</v>
      </c>
      <c r="AA29" s="255"/>
    </row>
    <row r="30" spans="1:27" ht="26.25" thickBot="1" x14ac:dyDescent="0.3">
      <c r="A30" s="487"/>
      <c r="B30" s="260"/>
      <c r="C30" s="260"/>
      <c r="D30" s="309"/>
      <c r="E30" s="286"/>
      <c r="F30" s="28" t="s">
        <v>3</v>
      </c>
      <c r="G30" s="9">
        <v>163</v>
      </c>
      <c r="H30" s="9">
        <v>160</v>
      </c>
      <c r="I30" s="9">
        <v>181</v>
      </c>
      <c r="J30" s="9">
        <v>140</v>
      </c>
      <c r="K30" s="9">
        <v>151</v>
      </c>
      <c r="L30" s="9">
        <v>143</v>
      </c>
      <c r="M30" s="9">
        <v>131</v>
      </c>
      <c r="N30" s="9">
        <v>127</v>
      </c>
      <c r="O30" s="9">
        <v>115</v>
      </c>
      <c r="P30" s="9">
        <v>102</v>
      </c>
      <c r="Q30" s="9">
        <v>124</v>
      </c>
      <c r="R30" s="9">
        <v>156</v>
      </c>
      <c r="S30" s="9">
        <v>161</v>
      </c>
      <c r="T30" s="9">
        <v>136</v>
      </c>
      <c r="U30" s="9">
        <v>131</v>
      </c>
      <c r="V30" s="9">
        <v>137</v>
      </c>
      <c r="W30" s="9">
        <v>132</v>
      </c>
      <c r="X30" s="9">
        <v>135</v>
      </c>
      <c r="Y30" s="9">
        <v>142</v>
      </c>
      <c r="Z30" s="36">
        <f t="shared" si="0"/>
        <v>2667</v>
      </c>
      <c r="AA30" s="256"/>
    </row>
    <row r="31" spans="1:27" x14ac:dyDescent="0.25">
      <c r="A31" s="482" t="s">
        <v>30</v>
      </c>
      <c r="B31" s="259" t="s">
        <v>8</v>
      </c>
      <c r="C31" s="259"/>
      <c r="D31" s="484" t="s">
        <v>1069</v>
      </c>
      <c r="E31" s="486" t="s">
        <v>1070</v>
      </c>
      <c r="F31" s="27" t="s">
        <v>6</v>
      </c>
      <c r="G31" s="74">
        <v>68</v>
      </c>
      <c r="H31" s="74">
        <v>58</v>
      </c>
      <c r="I31" s="74">
        <v>77</v>
      </c>
      <c r="J31" s="74">
        <v>82</v>
      </c>
      <c r="K31" s="74">
        <v>81</v>
      </c>
      <c r="L31" s="74">
        <v>72</v>
      </c>
      <c r="M31" s="74">
        <v>72</v>
      </c>
      <c r="N31" s="74">
        <v>58</v>
      </c>
      <c r="O31" s="74">
        <v>80</v>
      </c>
      <c r="P31" s="74">
        <v>46</v>
      </c>
      <c r="Q31" s="74">
        <v>26</v>
      </c>
      <c r="R31" s="74">
        <v>27</v>
      </c>
      <c r="S31" s="74">
        <v>22</v>
      </c>
      <c r="T31" s="74">
        <v>25</v>
      </c>
      <c r="U31" s="74">
        <v>45</v>
      </c>
      <c r="V31" s="74">
        <v>25</v>
      </c>
      <c r="W31" s="74">
        <v>25</v>
      </c>
      <c r="X31" s="74">
        <v>28</v>
      </c>
      <c r="Y31" s="74">
        <v>21</v>
      </c>
      <c r="Z31" s="40">
        <f t="shared" si="0"/>
        <v>938</v>
      </c>
      <c r="AA31" s="255"/>
    </row>
    <row r="32" spans="1:27" ht="26.25" thickBot="1" x14ac:dyDescent="0.3">
      <c r="A32" s="483"/>
      <c r="B32" s="296"/>
      <c r="C32" s="296"/>
      <c r="D32" s="485"/>
      <c r="E32" s="297"/>
      <c r="F32" s="29" t="s">
        <v>3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149">
        <f t="shared" si="0"/>
        <v>0</v>
      </c>
      <c r="AA32" s="316"/>
    </row>
    <row r="33" spans="1:27" x14ac:dyDescent="0.25">
      <c r="A33" s="322" t="s">
        <v>13</v>
      </c>
      <c r="B33" s="323"/>
      <c r="C33" s="323"/>
      <c r="D33" s="323"/>
      <c r="E33" s="323"/>
      <c r="F33" s="27" t="s">
        <v>6</v>
      </c>
      <c r="G33" s="74">
        <f>G31+G29+G27+G25+G23+G21+G19+G17+G15+G13+G11+G9+G7</f>
        <v>1165</v>
      </c>
      <c r="H33" s="74">
        <f t="shared" ref="H33:Z33" si="1">H31+H29+H27+H25+H23+H21+H19+H17+H15+H13+H11+H9+H7</f>
        <v>1148</v>
      </c>
      <c r="I33" s="74">
        <f t="shared" si="1"/>
        <v>1155</v>
      </c>
      <c r="J33" s="74">
        <f t="shared" si="1"/>
        <v>1187</v>
      </c>
      <c r="K33" s="74">
        <f t="shared" si="1"/>
        <v>1036</v>
      </c>
      <c r="L33" s="74">
        <f t="shared" si="1"/>
        <v>1049</v>
      </c>
      <c r="M33" s="74">
        <f t="shared" si="1"/>
        <v>947</v>
      </c>
      <c r="N33" s="74">
        <f t="shared" si="1"/>
        <v>819</v>
      </c>
      <c r="O33" s="74">
        <f t="shared" si="1"/>
        <v>807</v>
      </c>
      <c r="P33" s="74">
        <f t="shared" si="1"/>
        <v>600</v>
      </c>
      <c r="Q33" s="74">
        <f t="shared" si="1"/>
        <v>812</v>
      </c>
      <c r="R33" s="74">
        <f t="shared" si="1"/>
        <v>694</v>
      </c>
      <c r="S33" s="74">
        <f t="shared" si="1"/>
        <v>691</v>
      </c>
      <c r="T33" s="74">
        <f t="shared" si="1"/>
        <v>651</v>
      </c>
      <c r="U33" s="74">
        <f t="shared" si="1"/>
        <v>580</v>
      </c>
      <c r="V33" s="74">
        <f t="shared" si="1"/>
        <v>554</v>
      </c>
      <c r="W33" s="74">
        <f t="shared" si="1"/>
        <v>628</v>
      </c>
      <c r="X33" s="74">
        <f t="shared" si="1"/>
        <v>630</v>
      </c>
      <c r="Y33" s="74">
        <f t="shared" si="1"/>
        <v>647</v>
      </c>
      <c r="Z33" s="74">
        <f t="shared" si="1"/>
        <v>15800</v>
      </c>
      <c r="AA33" s="150"/>
    </row>
    <row r="34" spans="1:27" ht="26.25" thickBot="1" x14ac:dyDescent="0.3">
      <c r="A34" s="324"/>
      <c r="B34" s="325"/>
      <c r="C34" s="325"/>
      <c r="D34" s="325"/>
      <c r="E34" s="325"/>
      <c r="F34" s="26" t="s">
        <v>3</v>
      </c>
      <c r="G34" s="73">
        <f>G32+G30+G28+G26+G24+G22+G20+G18+G16+G14+G12+G10+G8</f>
        <v>631</v>
      </c>
      <c r="H34" s="73">
        <f t="shared" ref="H34:Z34" si="2">H32+H30+H28+H26+H24+H22+H20+H18+H16+H14+H12+H10+H8</f>
        <v>655</v>
      </c>
      <c r="I34" s="73">
        <f t="shared" si="2"/>
        <v>617</v>
      </c>
      <c r="J34" s="73">
        <f t="shared" si="2"/>
        <v>633</v>
      </c>
      <c r="K34" s="73">
        <f t="shared" si="2"/>
        <v>637</v>
      </c>
      <c r="L34" s="73">
        <f t="shared" si="2"/>
        <v>698</v>
      </c>
      <c r="M34" s="73">
        <f t="shared" si="2"/>
        <v>636</v>
      </c>
      <c r="N34" s="73">
        <f t="shared" si="2"/>
        <v>553</v>
      </c>
      <c r="O34" s="73">
        <f t="shared" si="2"/>
        <v>470</v>
      </c>
      <c r="P34" s="73">
        <f t="shared" si="2"/>
        <v>364</v>
      </c>
      <c r="Q34" s="73">
        <f t="shared" si="2"/>
        <v>727</v>
      </c>
      <c r="R34" s="73">
        <f t="shared" si="2"/>
        <v>619</v>
      </c>
      <c r="S34" s="73">
        <f t="shared" si="2"/>
        <v>619</v>
      </c>
      <c r="T34" s="73">
        <f t="shared" si="2"/>
        <v>573</v>
      </c>
      <c r="U34" s="73">
        <f t="shared" si="2"/>
        <v>505</v>
      </c>
      <c r="V34" s="73">
        <f t="shared" si="2"/>
        <v>496</v>
      </c>
      <c r="W34" s="73">
        <f t="shared" si="2"/>
        <v>550</v>
      </c>
      <c r="X34" s="73">
        <f t="shared" si="2"/>
        <v>550</v>
      </c>
      <c r="Y34" s="73">
        <f t="shared" si="2"/>
        <v>574</v>
      </c>
      <c r="Z34" s="73">
        <f t="shared" si="2"/>
        <v>11107</v>
      </c>
      <c r="AA34" s="94"/>
    </row>
  </sheetData>
  <mergeCells count="71">
    <mergeCell ref="B6:C6"/>
    <mergeCell ref="A1:AA1"/>
    <mergeCell ref="A2:E2"/>
    <mergeCell ref="A3:E4"/>
    <mergeCell ref="AA3:AA4"/>
    <mergeCell ref="A5:AA5"/>
    <mergeCell ref="A7:A8"/>
    <mergeCell ref="B7:C8"/>
    <mergeCell ref="D7:D8"/>
    <mergeCell ref="E7:E8"/>
    <mergeCell ref="AA7:AA8"/>
    <mergeCell ref="A9:A10"/>
    <mergeCell ref="B9:C10"/>
    <mergeCell ref="D9:D10"/>
    <mergeCell ref="E9:E10"/>
    <mergeCell ref="AA9:AA10"/>
    <mergeCell ref="C15:C16"/>
    <mergeCell ref="D15:D16"/>
    <mergeCell ref="E15:E16"/>
    <mergeCell ref="AA15:AA16"/>
    <mergeCell ref="A11:A16"/>
    <mergeCell ref="B11:C12"/>
    <mergeCell ref="D11:D12"/>
    <mergeCell ref="E11:E12"/>
    <mergeCell ref="AA11:AA12"/>
    <mergeCell ref="B13:B16"/>
    <mergeCell ref="C13:C14"/>
    <mergeCell ref="D13:D14"/>
    <mergeCell ref="E13:E14"/>
    <mergeCell ref="AA13:AA14"/>
    <mergeCell ref="A17:A20"/>
    <mergeCell ref="B17:C18"/>
    <mergeCell ref="D17:D18"/>
    <mergeCell ref="E17:E18"/>
    <mergeCell ref="AA17:AA18"/>
    <mergeCell ref="B19:B20"/>
    <mergeCell ref="C19:C20"/>
    <mergeCell ref="D19:D20"/>
    <mergeCell ref="E19:E20"/>
    <mergeCell ref="AA19:AA20"/>
    <mergeCell ref="A21:A22"/>
    <mergeCell ref="B21:C22"/>
    <mergeCell ref="D21:D22"/>
    <mergeCell ref="E21:E22"/>
    <mergeCell ref="AA21:AA22"/>
    <mergeCell ref="A23:A24"/>
    <mergeCell ref="B23:C24"/>
    <mergeCell ref="D23:D24"/>
    <mergeCell ref="E23:E24"/>
    <mergeCell ref="AA23:AA24"/>
    <mergeCell ref="A25:A28"/>
    <mergeCell ref="B25:C26"/>
    <mergeCell ref="D25:D26"/>
    <mergeCell ref="E25:E26"/>
    <mergeCell ref="AA25:AA26"/>
    <mergeCell ref="B27:B28"/>
    <mergeCell ref="C27:C28"/>
    <mergeCell ref="D27:D28"/>
    <mergeCell ref="E27:E28"/>
    <mergeCell ref="AA27:AA28"/>
    <mergeCell ref="AA31:AA32"/>
    <mergeCell ref="A29:A30"/>
    <mergeCell ref="B29:C30"/>
    <mergeCell ref="D29:D30"/>
    <mergeCell ref="E29:E30"/>
    <mergeCell ref="AA29:AA30"/>
    <mergeCell ref="A33:E34"/>
    <mergeCell ref="A31:A32"/>
    <mergeCell ref="B31:C32"/>
    <mergeCell ref="D31:D32"/>
    <mergeCell ref="E31:E32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23" sqref="E7:E24"/>
    </sheetView>
  </sheetViews>
  <sheetFormatPr defaultRowHeight="12.75" x14ac:dyDescent="0.25"/>
  <cols>
    <col min="1" max="1" width="5" style="115" customWidth="1"/>
    <col min="2" max="2" width="39" style="116" customWidth="1"/>
    <col min="3" max="3" width="5.5703125" style="117" customWidth="1"/>
    <col min="4" max="4" width="50.42578125" style="115" customWidth="1"/>
    <col min="5" max="5" width="15.42578125" style="115" customWidth="1"/>
    <col min="6" max="6" width="31.140625" style="116" customWidth="1"/>
    <col min="7" max="25" width="4.85546875" style="18" customWidth="1"/>
    <col min="26" max="26" width="7.85546875" style="18" customWidth="1"/>
    <col min="27" max="27" width="21.5703125" style="18" customWidth="1"/>
    <col min="28" max="16384" width="9.140625" style="18"/>
  </cols>
  <sheetData>
    <row r="1" spans="1:29" ht="13.5" thickBot="1" x14ac:dyDescent="0.3">
      <c r="A1" s="254" t="s">
        <v>1071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9" ht="36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9" ht="25.5" x14ac:dyDescent="0.25">
      <c r="A3" s="277" t="s">
        <v>1072</v>
      </c>
      <c r="B3" s="278"/>
      <c r="C3" s="278"/>
      <c r="D3" s="278"/>
      <c r="E3" s="278"/>
      <c r="F3" s="25" t="s">
        <v>2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2">
        <v>1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2">
        <f>SUM(G3:Y3)</f>
        <v>1</v>
      </c>
      <c r="AA3" s="263" t="s">
        <v>1850</v>
      </c>
    </row>
    <row r="4" spans="1:29" ht="26.25" thickBot="1" x14ac:dyDescent="0.3">
      <c r="A4" s="279"/>
      <c r="B4" s="280"/>
      <c r="C4" s="280"/>
      <c r="D4" s="280"/>
      <c r="E4" s="280"/>
      <c r="F4" s="26" t="s">
        <v>3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2">
        <f>SUM(G4:Y4)</f>
        <v>0</v>
      </c>
      <c r="AA4" s="264"/>
    </row>
    <row r="5" spans="1:29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9" ht="36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9" x14ac:dyDescent="0.25">
      <c r="A7" s="257">
        <v>1</v>
      </c>
      <c r="B7" s="259" t="s">
        <v>8</v>
      </c>
      <c r="C7" s="259"/>
      <c r="D7" s="275" t="s">
        <v>1073</v>
      </c>
      <c r="E7" s="275" t="s">
        <v>1074</v>
      </c>
      <c r="F7" s="27" t="s">
        <v>6</v>
      </c>
      <c r="G7" s="1">
        <v>232</v>
      </c>
      <c r="H7" s="1">
        <v>239</v>
      </c>
      <c r="I7" s="1">
        <v>236</v>
      </c>
      <c r="J7" s="1">
        <v>264</v>
      </c>
      <c r="K7" s="1">
        <v>234</v>
      </c>
      <c r="L7" s="1">
        <v>209</v>
      </c>
      <c r="M7" s="1">
        <v>222</v>
      </c>
      <c r="N7" s="1">
        <v>137</v>
      </c>
      <c r="O7" s="1">
        <v>131</v>
      </c>
      <c r="P7" s="1">
        <v>94</v>
      </c>
      <c r="Q7" s="1">
        <v>82</v>
      </c>
      <c r="R7" s="1">
        <v>73</v>
      </c>
      <c r="S7" s="1">
        <v>113</v>
      </c>
      <c r="T7" s="1">
        <v>71</v>
      </c>
      <c r="U7" s="1">
        <v>52</v>
      </c>
      <c r="V7" s="1">
        <v>73</v>
      </c>
      <c r="W7" s="1">
        <v>68</v>
      </c>
      <c r="X7" s="1">
        <v>114</v>
      </c>
      <c r="Y7" s="1">
        <v>104</v>
      </c>
      <c r="Z7" s="1">
        <f t="shared" ref="Z7:Z24" si="0">SUM(G7:Y7)</f>
        <v>2748</v>
      </c>
      <c r="AA7" s="255"/>
    </row>
    <row r="8" spans="1:29" ht="26.25" thickBot="1" x14ac:dyDescent="0.3">
      <c r="A8" s="258"/>
      <c r="B8" s="260"/>
      <c r="C8" s="260"/>
      <c r="D8" s="276"/>
      <c r="E8" s="276"/>
      <c r="F8" s="28" t="s">
        <v>3</v>
      </c>
      <c r="G8" s="1">
        <v>232</v>
      </c>
      <c r="H8" s="1">
        <v>239</v>
      </c>
      <c r="I8" s="1">
        <v>236</v>
      </c>
      <c r="J8" s="1">
        <v>264</v>
      </c>
      <c r="K8" s="1">
        <v>234</v>
      </c>
      <c r="L8" s="1">
        <v>209</v>
      </c>
      <c r="M8" s="1">
        <v>222</v>
      </c>
      <c r="N8" s="1">
        <v>137</v>
      </c>
      <c r="O8" s="1">
        <v>131</v>
      </c>
      <c r="P8" s="1">
        <v>94</v>
      </c>
      <c r="Q8" s="1">
        <v>82</v>
      </c>
      <c r="R8" s="1">
        <v>73</v>
      </c>
      <c r="S8" s="1">
        <v>113</v>
      </c>
      <c r="T8" s="1">
        <v>71</v>
      </c>
      <c r="U8" s="1">
        <v>52</v>
      </c>
      <c r="V8" s="1">
        <v>73</v>
      </c>
      <c r="W8" s="1">
        <v>68</v>
      </c>
      <c r="X8" s="1">
        <v>114</v>
      </c>
      <c r="Y8" s="1">
        <v>104</v>
      </c>
      <c r="Z8" s="1">
        <f t="shared" si="0"/>
        <v>2748</v>
      </c>
      <c r="AA8" s="256"/>
      <c r="AC8" s="147"/>
    </row>
    <row r="9" spans="1:29" x14ac:dyDescent="0.25">
      <c r="A9" s="261" t="s">
        <v>12</v>
      </c>
      <c r="B9" s="259" t="s">
        <v>8</v>
      </c>
      <c r="C9" s="259"/>
      <c r="D9" s="275" t="s">
        <v>1075</v>
      </c>
      <c r="E9" s="275" t="s">
        <v>1076</v>
      </c>
      <c r="F9" s="27" t="s">
        <v>6</v>
      </c>
      <c r="G9" s="4">
        <v>178</v>
      </c>
      <c r="H9" s="4">
        <v>195</v>
      </c>
      <c r="I9" s="4">
        <v>208</v>
      </c>
      <c r="J9" s="4">
        <v>199</v>
      </c>
      <c r="K9" s="4">
        <v>190</v>
      </c>
      <c r="L9" s="4">
        <v>164</v>
      </c>
      <c r="M9" s="4">
        <v>146</v>
      </c>
      <c r="N9" s="4">
        <v>100</v>
      </c>
      <c r="O9" s="4">
        <v>102</v>
      </c>
      <c r="P9" s="4">
        <v>54</v>
      </c>
      <c r="Q9" s="4">
        <v>58</v>
      </c>
      <c r="R9" s="4">
        <v>56</v>
      </c>
      <c r="S9" s="4">
        <v>42</v>
      </c>
      <c r="T9" s="4">
        <v>48</v>
      </c>
      <c r="U9" s="4">
        <v>47</v>
      </c>
      <c r="V9" s="4">
        <v>51</v>
      </c>
      <c r="W9" s="4">
        <v>51</v>
      </c>
      <c r="X9" s="4">
        <v>60</v>
      </c>
      <c r="Y9" s="4">
        <v>56</v>
      </c>
      <c r="Z9" s="4">
        <f t="shared" si="0"/>
        <v>2005</v>
      </c>
      <c r="AA9" s="273"/>
    </row>
    <row r="10" spans="1:29" ht="26.25" thickBot="1" x14ac:dyDescent="0.3">
      <c r="A10" s="262"/>
      <c r="B10" s="260"/>
      <c r="C10" s="260"/>
      <c r="D10" s="276"/>
      <c r="E10" s="276"/>
      <c r="F10" s="28" t="s">
        <v>3</v>
      </c>
      <c r="G10" s="1">
        <v>178</v>
      </c>
      <c r="H10" s="1">
        <v>195</v>
      </c>
      <c r="I10" s="1">
        <v>208</v>
      </c>
      <c r="J10" s="1">
        <v>199</v>
      </c>
      <c r="K10" s="1">
        <v>190</v>
      </c>
      <c r="L10" s="1">
        <v>164</v>
      </c>
      <c r="M10" s="1">
        <v>146</v>
      </c>
      <c r="N10" s="1">
        <v>100</v>
      </c>
      <c r="O10" s="1">
        <v>102</v>
      </c>
      <c r="P10" s="1">
        <v>54</v>
      </c>
      <c r="Q10" s="1">
        <v>58</v>
      </c>
      <c r="R10" s="1">
        <v>56</v>
      </c>
      <c r="S10" s="1">
        <v>42</v>
      </c>
      <c r="T10" s="1">
        <v>48</v>
      </c>
      <c r="U10" s="1">
        <v>47</v>
      </c>
      <c r="V10" s="1">
        <v>51</v>
      </c>
      <c r="W10" s="1">
        <v>51</v>
      </c>
      <c r="X10" s="1">
        <v>60</v>
      </c>
      <c r="Y10" s="1">
        <v>56</v>
      </c>
      <c r="Z10" s="1">
        <f t="shared" si="0"/>
        <v>2005</v>
      </c>
      <c r="AA10" s="274"/>
    </row>
    <row r="11" spans="1:29" x14ac:dyDescent="0.25">
      <c r="A11" s="261" t="s">
        <v>22</v>
      </c>
      <c r="B11" s="259" t="s">
        <v>8</v>
      </c>
      <c r="C11" s="259"/>
      <c r="D11" s="281" t="s">
        <v>1077</v>
      </c>
      <c r="E11" s="281" t="s">
        <v>1078</v>
      </c>
      <c r="F11" s="27" t="s">
        <v>6</v>
      </c>
      <c r="G11" s="4">
        <v>79</v>
      </c>
      <c r="H11" s="4">
        <v>58</v>
      </c>
      <c r="I11" s="4">
        <v>124</v>
      </c>
      <c r="J11" s="4">
        <v>74</v>
      </c>
      <c r="K11" s="4">
        <v>95</v>
      </c>
      <c r="L11" s="4">
        <v>54</v>
      </c>
      <c r="M11" s="4">
        <v>58</v>
      </c>
      <c r="N11" s="4">
        <v>29</v>
      </c>
      <c r="O11" s="4">
        <v>47</v>
      </c>
      <c r="P11" s="4">
        <v>39</v>
      </c>
      <c r="Q11" s="4">
        <v>26</v>
      </c>
      <c r="R11" s="4">
        <v>18</v>
      </c>
      <c r="S11" s="4">
        <v>30</v>
      </c>
      <c r="T11" s="4">
        <v>29</v>
      </c>
      <c r="U11" s="4">
        <v>27</v>
      </c>
      <c r="V11" s="4">
        <v>34</v>
      </c>
      <c r="W11" s="4">
        <v>20</v>
      </c>
      <c r="X11" s="4">
        <v>24</v>
      </c>
      <c r="Y11" s="4">
        <v>42</v>
      </c>
      <c r="Z11" s="4">
        <f t="shared" si="0"/>
        <v>907</v>
      </c>
      <c r="AA11" s="273"/>
    </row>
    <row r="12" spans="1:29" ht="26.25" thickBot="1" x14ac:dyDescent="0.3">
      <c r="A12" s="262"/>
      <c r="B12" s="260"/>
      <c r="C12" s="260"/>
      <c r="D12" s="282"/>
      <c r="E12" s="282"/>
      <c r="F12" s="28" t="s">
        <v>3</v>
      </c>
      <c r="G12" s="1">
        <v>79</v>
      </c>
      <c r="H12" s="1">
        <v>58</v>
      </c>
      <c r="I12" s="1">
        <v>124</v>
      </c>
      <c r="J12" s="1">
        <v>74</v>
      </c>
      <c r="K12" s="1">
        <v>95</v>
      </c>
      <c r="L12" s="1">
        <v>54</v>
      </c>
      <c r="M12" s="1">
        <v>58</v>
      </c>
      <c r="N12" s="1">
        <v>29</v>
      </c>
      <c r="O12" s="1">
        <v>47</v>
      </c>
      <c r="P12" s="1">
        <v>39</v>
      </c>
      <c r="Q12" s="1">
        <v>26</v>
      </c>
      <c r="R12" s="1">
        <v>18</v>
      </c>
      <c r="S12" s="1">
        <v>30</v>
      </c>
      <c r="T12" s="1">
        <v>29</v>
      </c>
      <c r="U12" s="1">
        <v>27</v>
      </c>
      <c r="V12" s="1">
        <v>34</v>
      </c>
      <c r="W12" s="1">
        <v>20</v>
      </c>
      <c r="X12" s="1">
        <v>24</v>
      </c>
      <c r="Y12" s="1">
        <v>42</v>
      </c>
      <c r="Z12" s="1">
        <f t="shared" si="0"/>
        <v>907</v>
      </c>
      <c r="AA12" s="308"/>
    </row>
    <row r="13" spans="1:29" x14ac:dyDescent="0.25">
      <c r="A13" s="343" t="s">
        <v>24</v>
      </c>
      <c r="B13" s="259" t="s">
        <v>8</v>
      </c>
      <c r="C13" s="259"/>
      <c r="D13" s="281" t="s">
        <v>1079</v>
      </c>
      <c r="E13" s="281" t="s">
        <v>1080</v>
      </c>
      <c r="F13" s="27" t="s">
        <v>6</v>
      </c>
      <c r="G13" s="4">
        <v>117</v>
      </c>
      <c r="H13" s="4">
        <v>117</v>
      </c>
      <c r="I13" s="4">
        <v>113</v>
      </c>
      <c r="J13" s="4">
        <v>109</v>
      </c>
      <c r="K13" s="4">
        <v>118</v>
      </c>
      <c r="L13" s="4">
        <v>119</v>
      </c>
      <c r="M13" s="4">
        <v>127</v>
      </c>
      <c r="N13" s="4">
        <v>91</v>
      </c>
      <c r="O13" s="4">
        <v>52</v>
      </c>
      <c r="P13" s="4">
        <v>57</v>
      </c>
      <c r="Q13" s="4">
        <v>54</v>
      </c>
      <c r="R13" s="4">
        <v>46</v>
      </c>
      <c r="S13" s="4">
        <v>32</v>
      </c>
      <c r="T13" s="4">
        <v>38</v>
      </c>
      <c r="U13" s="4">
        <v>25</v>
      </c>
      <c r="V13" s="4">
        <v>39</v>
      </c>
      <c r="W13" s="4">
        <v>44</v>
      </c>
      <c r="X13" s="4">
        <v>32</v>
      </c>
      <c r="Y13" s="4">
        <v>45</v>
      </c>
      <c r="Z13" s="4">
        <f t="shared" si="0"/>
        <v>1375</v>
      </c>
      <c r="AA13" s="273"/>
    </row>
    <row r="14" spans="1:29" ht="25.5" x14ac:dyDescent="0.25">
      <c r="A14" s="344"/>
      <c r="B14" s="260"/>
      <c r="C14" s="260"/>
      <c r="D14" s="278"/>
      <c r="E14" s="278"/>
      <c r="F14" s="28" t="s">
        <v>3</v>
      </c>
      <c r="G14" s="1">
        <v>117</v>
      </c>
      <c r="H14" s="1">
        <v>117</v>
      </c>
      <c r="I14" s="1">
        <v>113</v>
      </c>
      <c r="J14" s="1">
        <v>109</v>
      </c>
      <c r="K14" s="1">
        <v>118</v>
      </c>
      <c r="L14" s="1">
        <v>119</v>
      </c>
      <c r="M14" s="1">
        <v>127</v>
      </c>
      <c r="N14" s="1">
        <v>91</v>
      </c>
      <c r="O14" s="1">
        <v>52</v>
      </c>
      <c r="P14" s="1">
        <v>57</v>
      </c>
      <c r="Q14" s="1">
        <v>54</v>
      </c>
      <c r="R14" s="1">
        <v>46</v>
      </c>
      <c r="S14" s="1">
        <v>32</v>
      </c>
      <c r="T14" s="1">
        <v>38</v>
      </c>
      <c r="U14" s="1">
        <v>25</v>
      </c>
      <c r="V14" s="1">
        <v>39</v>
      </c>
      <c r="W14" s="1">
        <v>44</v>
      </c>
      <c r="X14" s="1">
        <v>32</v>
      </c>
      <c r="Y14" s="1">
        <v>45</v>
      </c>
      <c r="Z14" s="1">
        <f t="shared" si="0"/>
        <v>1375</v>
      </c>
      <c r="AA14" s="274"/>
    </row>
    <row r="15" spans="1:29" x14ac:dyDescent="0.25">
      <c r="A15" s="344"/>
      <c r="B15" s="260" t="s">
        <v>10</v>
      </c>
      <c r="C15" s="286" t="s">
        <v>178</v>
      </c>
      <c r="D15" s="298" t="s">
        <v>1081</v>
      </c>
      <c r="E15" s="314" t="s">
        <v>1082</v>
      </c>
      <c r="F15" s="28" t="s">
        <v>6</v>
      </c>
      <c r="G15" s="6">
        <v>24</v>
      </c>
      <c r="H15" s="6">
        <v>35</v>
      </c>
      <c r="I15" s="6">
        <v>31</v>
      </c>
      <c r="J15" s="6">
        <v>25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f t="shared" si="0"/>
        <v>115</v>
      </c>
      <c r="AA15" s="287"/>
    </row>
    <row r="16" spans="1:29" s="151" customFormat="1" ht="26.25" thickBot="1" x14ac:dyDescent="0.3">
      <c r="A16" s="344"/>
      <c r="B16" s="260"/>
      <c r="C16" s="286"/>
      <c r="D16" s="282"/>
      <c r="E16" s="315"/>
      <c r="F16" s="28" t="s">
        <v>3</v>
      </c>
      <c r="G16" s="6">
        <v>24</v>
      </c>
      <c r="H16" s="6">
        <v>35</v>
      </c>
      <c r="I16" s="6">
        <v>31</v>
      </c>
      <c r="J16" s="6">
        <v>25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f t="shared" si="0"/>
        <v>115</v>
      </c>
      <c r="AA16" s="308"/>
    </row>
    <row r="17" spans="1:27" x14ac:dyDescent="0.25">
      <c r="A17" s="343" t="s">
        <v>25</v>
      </c>
      <c r="B17" s="259" t="s">
        <v>8</v>
      </c>
      <c r="C17" s="259"/>
      <c r="D17" s="281" t="s">
        <v>1083</v>
      </c>
      <c r="E17" s="281" t="s">
        <v>1084</v>
      </c>
      <c r="F17" s="27" t="s">
        <v>6</v>
      </c>
      <c r="G17" s="4">
        <v>179</v>
      </c>
      <c r="H17" s="4">
        <v>143</v>
      </c>
      <c r="I17" s="4">
        <v>198</v>
      </c>
      <c r="J17" s="4">
        <v>182</v>
      </c>
      <c r="K17" s="4">
        <v>164</v>
      </c>
      <c r="L17" s="4">
        <v>197</v>
      </c>
      <c r="M17" s="4">
        <v>142</v>
      </c>
      <c r="N17" s="4">
        <v>102</v>
      </c>
      <c r="O17" s="4">
        <v>173</v>
      </c>
      <c r="P17" s="4">
        <v>165</v>
      </c>
      <c r="Q17" s="4">
        <v>130</v>
      </c>
      <c r="R17" s="4">
        <v>97</v>
      </c>
      <c r="S17" s="4">
        <v>97</v>
      </c>
      <c r="T17" s="4">
        <v>77</v>
      </c>
      <c r="U17" s="4">
        <v>68</v>
      </c>
      <c r="V17" s="4">
        <v>81</v>
      </c>
      <c r="W17" s="4">
        <v>153</v>
      </c>
      <c r="X17" s="4">
        <v>170</v>
      </c>
      <c r="Y17" s="4">
        <v>175</v>
      </c>
      <c r="Z17" s="4">
        <f t="shared" si="0"/>
        <v>2693</v>
      </c>
      <c r="AA17" s="273"/>
    </row>
    <row r="18" spans="1:27" ht="25.5" x14ac:dyDescent="0.25">
      <c r="A18" s="344"/>
      <c r="B18" s="260"/>
      <c r="C18" s="260"/>
      <c r="D18" s="278"/>
      <c r="E18" s="278"/>
      <c r="F18" s="28" t="s">
        <v>3</v>
      </c>
      <c r="G18" s="1">
        <v>179</v>
      </c>
      <c r="H18" s="1">
        <v>143</v>
      </c>
      <c r="I18" s="1">
        <v>198</v>
      </c>
      <c r="J18" s="1">
        <v>182</v>
      </c>
      <c r="K18" s="1">
        <v>164</v>
      </c>
      <c r="L18" s="1">
        <v>197</v>
      </c>
      <c r="M18" s="1">
        <v>142</v>
      </c>
      <c r="N18" s="1">
        <v>102</v>
      </c>
      <c r="O18" s="1">
        <v>173</v>
      </c>
      <c r="P18" s="1">
        <v>165</v>
      </c>
      <c r="Q18" s="1">
        <v>130</v>
      </c>
      <c r="R18" s="1">
        <v>97</v>
      </c>
      <c r="S18" s="1">
        <v>97</v>
      </c>
      <c r="T18" s="1">
        <v>77</v>
      </c>
      <c r="U18" s="1">
        <v>68</v>
      </c>
      <c r="V18" s="1">
        <v>81</v>
      </c>
      <c r="W18" s="1">
        <v>153</v>
      </c>
      <c r="X18" s="1">
        <v>170</v>
      </c>
      <c r="Y18" s="1">
        <v>175</v>
      </c>
      <c r="Z18" s="1">
        <f t="shared" si="0"/>
        <v>2693</v>
      </c>
      <c r="AA18" s="274"/>
    </row>
    <row r="19" spans="1:27" x14ac:dyDescent="0.25">
      <c r="A19" s="344"/>
      <c r="B19" s="260" t="s">
        <v>10</v>
      </c>
      <c r="C19" s="286" t="s">
        <v>75</v>
      </c>
      <c r="D19" s="298" t="s">
        <v>1085</v>
      </c>
      <c r="E19" s="314" t="s">
        <v>1086</v>
      </c>
      <c r="F19" s="28" t="s">
        <v>6</v>
      </c>
      <c r="G19" s="6">
        <v>67</v>
      </c>
      <c r="H19" s="6">
        <v>78</v>
      </c>
      <c r="I19" s="6">
        <v>65</v>
      </c>
      <c r="J19" s="6">
        <v>59</v>
      </c>
      <c r="K19" s="6">
        <v>58</v>
      </c>
      <c r="L19" s="6">
        <v>53</v>
      </c>
      <c r="M19" s="6">
        <v>52</v>
      </c>
      <c r="N19" s="6">
        <v>34</v>
      </c>
      <c r="O19" s="6">
        <v>0</v>
      </c>
      <c r="P19" s="6">
        <v>0</v>
      </c>
      <c r="Q19" s="6">
        <v>91</v>
      </c>
      <c r="R19" s="6">
        <v>94</v>
      </c>
      <c r="S19" s="6">
        <v>126</v>
      </c>
      <c r="T19" s="6">
        <v>109</v>
      </c>
      <c r="U19" s="6">
        <v>98</v>
      </c>
      <c r="V19" s="6">
        <v>67</v>
      </c>
      <c r="W19" s="6">
        <v>0</v>
      </c>
      <c r="X19" s="6">
        <v>0</v>
      </c>
      <c r="Y19" s="6">
        <v>0</v>
      </c>
      <c r="Z19" s="6">
        <f t="shared" si="0"/>
        <v>1051</v>
      </c>
      <c r="AA19" s="287"/>
    </row>
    <row r="20" spans="1:27" ht="26.25" thickBot="1" x14ac:dyDescent="0.3">
      <c r="A20" s="344"/>
      <c r="B20" s="260"/>
      <c r="C20" s="286"/>
      <c r="D20" s="282"/>
      <c r="E20" s="315"/>
      <c r="F20" s="28" t="s">
        <v>3</v>
      </c>
      <c r="G20" s="6">
        <v>67</v>
      </c>
      <c r="H20" s="6">
        <v>78</v>
      </c>
      <c r="I20" s="6">
        <v>65</v>
      </c>
      <c r="J20" s="6">
        <v>59</v>
      </c>
      <c r="K20" s="6">
        <v>58</v>
      </c>
      <c r="L20" s="6">
        <v>53</v>
      </c>
      <c r="M20" s="6">
        <v>52</v>
      </c>
      <c r="N20" s="6">
        <v>34</v>
      </c>
      <c r="O20" s="6">
        <v>0</v>
      </c>
      <c r="P20" s="6">
        <v>0</v>
      </c>
      <c r="Q20" s="6">
        <v>91</v>
      </c>
      <c r="R20" s="6">
        <v>94</v>
      </c>
      <c r="S20" s="6">
        <v>126</v>
      </c>
      <c r="T20" s="6">
        <v>109</v>
      </c>
      <c r="U20" s="6">
        <v>98</v>
      </c>
      <c r="V20" s="6">
        <v>67</v>
      </c>
      <c r="W20" s="6">
        <v>0</v>
      </c>
      <c r="X20" s="6">
        <v>0</v>
      </c>
      <c r="Y20" s="6">
        <v>0</v>
      </c>
      <c r="Z20" s="6">
        <f t="shared" si="0"/>
        <v>1051</v>
      </c>
      <c r="AA20" s="308"/>
    </row>
    <row r="21" spans="1:27" x14ac:dyDescent="0.25">
      <c r="A21" s="343" t="s">
        <v>26</v>
      </c>
      <c r="B21" s="259" t="s">
        <v>8</v>
      </c>
      <c r="C21" s="259"/>
      <c r="D21" s="281" t="s">
        <v>1087</v>
      </c>
      <c r="E21" s="281" t="s">
        <v>1088</v>
      </c>
      <c r="F21" s="27" t="s">
        <v>6</v>
      </c>
      <c r="G21" s="4">
        <v>7</v>
      </c>
      <c r="H21" s="4">
        <v>12</v>
      </c>
      <c r="I21" s="4">
        <v>13</v>
      </c>
      <c r="J21" s="4">
        <v>7</v>
      </c>
      <c r="K21" s="4">
        <v>12</v>
      </c>
      <c r="L21" s="4">
        <v>3</v>
      </c>
      <c r="M21" s="4">
        <v>1</v>
      </c>
      <c r="N21" s="4">
        <v>7</v>
      </c>
      <c r="O21" s="4">
        <v>13</v>
      </c>
      <c r="P21" s="4">
        <v>17</v>
      </c>
      <c r="Q21" s="4">
        <v>11</v>
      </c>
      <c r="R21" s="4">
        <v>22</v>
      </c>
      <c r="S21" s="4">
        <v>42</v>
      </c>
      <c r="T21" s="4">
        <v>48</v>
      </c>
      <c r="U21" s="4">
        <v>47</v>
      </c>
      <c r="V21" s="4">
        <v>51</v>
      </c>
      <c r="W21" s="4">
        <v>51</v>
      </c>
      <c r="X21" s="4">
        <v>60</v>
      </c>
      <c r="Y21" s="4">
        <v>56</v>
      </c>
      <c r="Z21" s="4">
        <f t="shared" si="0"/>
        <v>480</v>
      </c>
      <c r="AA21" s="273"/>
    </row>
    <row r="22" spans="1:27" ht="25.5" x14ac:dyDescent="0.25">
      <c r="A22" s="344"/>
      <c r="B22" s="260"/>
      <c r="C22" s="260"/>
      <c r="D22" s="278"/>
      <c r="E22" s="278"/>
      <c r="F22" s="28" t="s">
        <v>3</v>
      </c>
      <c r="G22" s="1">
        <v>7</v>
      </c>
      <c r="H22" s="1">
        <v>12</v>
      </c>
      <c r="I22" s="1">
        <v>13</v>
      </c>
      <c r="J22" s="1">
        <v>7</v>
      </c>
      <c r="K22" s="1">
        <v>12</v>
      </c>
      <c r="L22" s="1">
        <v>3</v>
      </c>
      <c r="M22" s="1">
        <v>1</v>
      </c>
      <c r="N22" s="1">
        <v>7</v>
      </c>
      <c r="O22" s="1">
        <v>13</v>
      </c>
      <c r="P22" s="1">
        <v>17</v>
      </c>
      <c r="Q22" s="1">
        <v>11</v>
      </c>
      <c r="R22" s="1">
        <v>22</v>
      </c>
      <c r="S22" s="1">
        <v>42</v>
      </c>
      <c r="T22" s="1">
        <v>48</v>
      </c>
      <c r="U22" s="1">
        <v>47</v>
      </c>
      <c r="V22" s="1">
        <v>51</v>
      </c>
      <c r="W22" s="1">
        <v>51</v>
      </c>
      <c r="X22" s="1">
        <v>60</v>
      </c>
      <c r="Y22" s="1">
        <v>56</v>
      </c>
      <c r="Z22" s="1">
        <f t="shared" si="0"/>
        <v>480</v>
      </c>
      <c r="AA22" s="274"/>
    </row>
    <row r="23" spans="1:27" x14ac:dyDescent="0.25">
      <c r="A23" s="344"/>
      <c r="B23" s="260" t="s">
        <v>10</v>
      </c>
      <c r="C23" s="286" t="s">
        <v>72</v>
      </c>
      <c r="D23" s="298" t="s">
        <v>1089</v>
      </c>
      <c r="E23" s="314" t="s">
        <v>1090</v>
      </c>
      <c r="F23" s="28" t="s">
        <v>6</v>
      </c>
      <c r="G23" s="6">
        <v>81</v>
      </c>
      <c r="H23" s="6">
        <v>63</v>
      </c>
      <c r="I23" s="6">
        <v>64</v>
      </c>
      <c r="J23" s="6">
        <v>52</v>
      </c>
      <c r="K23" s="6">
        <v>56</v>
      </c>
      <c r="L23" s="6">
        <v>56</v>
      </c>
      <c r="M23" s="6">
        <v>0</v>
      </c>
      <c r="N23" s="6">
        <v>0</v>
      </c>
      <c r="O23" s="6">
        <v>56</v>
      </c>
      <c r="P23" s="6">
        <v>66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f t="shared" si="0"/>
        <v>494</v>
      </c>
      <c r="AA23" s="287"/>
    </row>
    <row r="24" spans="1:27" ht="26.25" thickBot="1" x14ac:dyDescent="0.3">
      <c r="A24" s="344"/>
      <c r="B24" s="296"/>
      <c r="C24" s="297"/>
      <c r="D24" s="494"/>
      <c r="E24" s="332"/>
      <c r="F24" s="183" t="s">
        <v>3</v>
      </c>
      <c r="G24" s="24">
        <v>81</v>
      </c>
      <c r="H24" s="24">
        <v>63</v>
      </c>
      <c r="I24" s="24">
        <v>64</v>
      </c>
      <c r="J24" s="24">
        <v>52</v>
      </c>
      <c r="K24" s="24">
        <v>56</v>
      </c>
      <c r="L24" s="24">
        <v>56</v>
      </c>
      <c r="M24" s="24">
        <v>0</v>
      </c>
      <c r="N24" s="24">
        <v>0</v>
      </c>
      <c r="O24" s="24">
        <v>56</v>
      </c>
      <c r="P24" s="24">
        <v>66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f t="shared" si="0"/>
        <v>494</v>
      </c>
      <c r="AA24" s="288"/>
    </row>
    <row r="25" spans="1:27" x14ac:dyDescent="0.25">
      <c r="A25" s="322" t="s">
        <v>13</v>
      </c>
      <c r="B25" s="323"/>
      <c r="C25" s="323"/>
      <c r="D25" s="323"/>
      <c r="E25" s="323"/>
      <c r="F25" s="177" t="s">
        <v>6</v>
      </c>
      <c r="G25" s="7">
        <f>G23+G21+G19+G17+G15+G13+G11+G9+G7+G3</f>
        <v>964</v>
      </c>
      <c r="H25" s="7">
        <f t="shared" ref="H25:Z25" si="1">H23+H21+H19+H17+H15+H13+H11+H9+H7+H3</f>
        <v>940</v>
      </c>
      <c r="I25" s="7">
        <f t="shared" si="1"/>
        <v>1052</v>
      </c>
      <c r="J25" s="7">
        <f t="shared" si="1"/>
        <v>971</v>
      </c>
      <c r="K25" s="7">
        <f t="shared" si="1"/>
        <v>927</v>
      </c>
      <c r="L25" s="7">
        <f t="shared" si="1"/>
        <v>855</v>
      </c>
      <c r="M25" s="7">
        <f t="shared" si="1"/>
        <v>748</v>
      </c>
      <c r="N25" s="7">
        <f t="shared" si="1"/>
        <v>500</v>
      </c>
      <c r="O25" s="7">
        <f t="shared" si="1"/>
        <v>574</v>
      </c>
      <c r="P25" s="7">
        <f t="shared" si="1"/>
        <v>492</v>
      </c>
      <c r="Q25" s="7">
        <f t="shared" si="1"/>
        <v>452</v>
      </c>
      <c r="R25" s="7">
        <f t="shared" si="1"/>
        <v>406</v>
      </c>
      <c r="S25" s="7">
        <f t="shared" si="1"/>
        <v>483</v>
      </c>
      <c r="T25" s="7">
        <f t="shared" si="1"/>
        <v>420</v>
      </c>
      <c r="U25" s="7">
        <f t="shared" si="1"/>
        <v>364</v>
      </c>
      <c r="V25" s="7">
        <f t="shared" si="1"/>
        <v>396</v>
      </c>
      <c r="W25" s="7">
        <f t="shared" si="1"/>
        <v>387</v>
      </c>
      <c r="X25" s="7">
        <f t="shared" si="1"/>
        <v>460</v>
      </c>
      <c r="Y25" s="7">
        <f t="shared" si="1"/>
        <v>478</v>
      </c>
      <c r="Z25" s="7">
        <f t="shared" si="1"/>
        <v>11869</v>
      </c>
      <c r="AA25" s="150"/>
    </row>
    <row r="26" spans="1:27" ht="26.25" thickBot="1" x14ac:dyDescent="0.3">
      <c r="A26" s="324"/>
      <c r="B26" s="325"/>
      <c r="C26" s="325"/>
      <c r="D26" s="325"/>
      <c r="E26" s="325"/>
      <c r="F26" s="182" t="s">
        <v>3</v>
      </c>
      <c r="G26" s="8">
        <f>G24+G22+G20+G18+G16+G14+G12+G10+G8+G4</f>
        <v>964</v>
      </c>
      <c r="H26" s="8">
        <f t="shared" ref="H26:Z26" si="2">H24+H22+H20+H18+H16+H14+H12+H10+H8+H4</f>
        <v>940</v>
      </c>
      <c r="I26" s="8">
        <f t="shared" si="2"/>
        <v>1052</v>
      </c>
      <c r="J26" s="8">
        <f t="shared" si="2"/>
        <v>971</v>
      </c>
      <c r="K26" s="8">
        <f t="shared" si="2"/>
        <v>927</v>
      </c>
      <c r="L26" s="8">
        <f t="shared" si="2"/>
        <v>855</v>
      </c>
      <c r="M26" s="8">
        <f t="shared" si="2"/>
        <v>748</v>
      </c>
      <c r="N26" s="8">
        <f t="shared" si="2"/>
        <v>500</v>
      </c>
      <c r="O26" s="8">
        <f t="shared" si="2"/>
        <v>574</v>
      </c>
      <c r="P26" s="8">
        <f t="shared" si="2"/>
        <v>492</v>
      </c>
      <c r="Q26" s="8">
        <f t="shared" si="2"/>
        <v>452</v>
      </c>
      <c r="R26" s="8">
        <f t="shared" si="2"/>
        <v>406</v>
      </c>
      <c r="S26" s="8">
        <f t="shared" si="2"/>
        <v>482</v>
      </c>
      <c r="T26" s="8">
        <f t="shared" si="2"/>
        <v>420</v>
      </c>
      <c r="U26" s="8">
        <f t="shared" si="2"/>
        <v>364</v>
      </c>
      <c r="V26" s="8">
        <f t="shared" si="2"/>
        <v>396</v>
      </c>
      <c r="W26" s="8">
        <f t="shared" si="2"/>
        <v>387</v>
      </c>
      <c r="X26" s="8">
        <f t="shared" si="2"/>
        <v>460</v>
      </c>
      <c r="Y26" s="8">
        <f t="shared" si="2"/>
        <v>478</v>
      </c>
      <c r="Z26" s="8">
        <f t="shared" si="2"/>
        <v>11868</v>
      </c>
      <c r="AA26" s="191"/>
    </row>
  </sheetData>
  <mergeCells count="52">
    <mergeCell ref="B6:C6"/>
    <mergeCell ref="A1:AA1"/>
    <mergeCell ref="A2:E2"/>
    <mergeCell ref="A3:E4"/>
    <mergeCell ref="AA3:AA4"/>
    <mergeCell ref="A5:AA5"/>
    <mergeCell ref="AA9:AA10"/>
    <mergeCell ref="D11:D12"/>
    <mergeCell ref="E11:E12"/>
    <mergeCell ref="A7:A8"/>
    <mergeCell ref="B7:C8"/>
    <mergeCell ref="D7:D8"/>
    <mergeCell ref="E7:E8"/>
    <mergeCell ref="AA7:AA8"/>
    <mergeCell ref="A11:A12"/>
    <mergeCell ref="B11:C12"/>
    <mergeCell ref="A9:A10"/>
    <mergeCell ref="B9:C10"/>
    <mergeCell ref="D9:D10"/>
    <mergeCell ref="E9:E10"/>
    <mergeCell ref="AA11:AA12"/>
    <mergeCell ref="AA13:AA14"/>
    <mergeCell ref="D15:D16"/>
    <mergeCell ref="E15:E16"/>
    <mergeCell ref="AA15:AA16"/>
    <mergeCell ref="D13:D14"/>
    <mergeCell ref="E13:E14"/>
    <mergeCell ref="AA17:AA18"/>
    <mergeCell ref="A25:E26"/>
    <mergeCell ref="D17:D18"/>
    <mergeCell ref="D19:D20"/>
    <mergeCell ref="E19:E20"/>
    <mergeCell ref="AA19:AA20"/>
    <mergeCell ref="D21:D22"/>
    <mergeCell ref="A21:A24"/>
    <mergeCell ref="B21:C22"/>
    <mergeCell ref="AA21:AA22"/>
    <mergeCell ref="B23:B24"/>
    <mergeCell ref="C23:C24"/>
    <mergeCell ref="AA23:AA24"/>
    <mergeCell ref="A13:A16"/>
    <mergeCell ref="E21:E22"/>
    <mergeCell ref="D23:D24"/>
    <mergeCell ref="E23:E24"/>
    <mergeCell ref="A17:A20"/>
    <mergeCell ref="B19:B20"/>
    <mergeCell ref="C19:C20"/>
    <mergeCell ref="E17:E18"/>
    <mergeCell ref="B17:C18"/>
    <mergeCell ref="B13:C14"/>
    <mergeCell ref="B15:B16"/>
    <mergeCell ref="C15:C16"/>
  </mergeCells>
  <pageMargins left="0.7" right="0.19" top="0.3" bottom="0.75" header="0.3" footer="0.3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121" sqref="E7:E122"/>
    </sheetView>
  </sheetViews>
  <sheetFormatPr defaultRowHeight="12.75" x14ac:dyDescent="0.25"/>
  <cols>
    <col min="1" max="1" width="5.140625" style="115" customWidth="1"/>
    <col min="2" max="2" width="38.5703125" style="116" customWidth="1"/>
    <col min="3" max="3" width="6.140625" style="117" customWidth="1"/>
    <col min="4" max="4" width="58.5703125" style="115" customWidth="1"/>
    <col min="5" max="5" width="15.42578125" style="115" customWidth="1"/>
    <col min="6" max="6" width="31.140625" style="116" customWidth="1"/>
    <col min="7" max="25" width="4.85546875" style="18" customWidth="1"/>
    <col min="26" max="26" width="7.28515625" style="18" customWidth="1"/>
    <col min="27" max="27" width="35.140625" style="155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44.25" customHeight="1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52">
        <v>2000</v>
      </c>
      <c r="H2" s="152">
        <v>2001</v>
      </c>
      <c r="I2" s="152">
        <v>2002</v>
      </c>
      <c r="J2" s="152">
        <v>2003</v>
      </c>
      <c r="K2" s="152">
        <v>2004</v>
      </c>
      <c r="L2" s="152">
        <v>2005</v>
      </c>
      <c r="M2" s="152">
        <v>2006</v>
      </c>
      <c r="N2" s="152">
        <v>2007</v>
      </c>
      <c r="O2" s="152">
        <v>2008</v>
      </c>
      <c r="P2" s="152">
        <v>2009</v>
      </c>
      <c r="Q2" s="152">
        <v>2010</v>
      </c>
      <c r="R2" s="152">
        <v>2011</v>
      </c>
      <c r="S2" s="152">
        <v>2012</v>
      </c>
      <c r="T2" s="152">
        <v>2013</v>
      </c>
      <c r="U2" s="152">
        <v>2014</v>
      </c>
      <c r="V2" s="152">
        <v>2015</v>
      </c>
      <c r="W2" s="152">
        <v>2016</v>
      </c>
      <c r="X2" s="152">
        <v>2017</v>
      </c>
      <c r="Y2" s="152">
        <v>2018</v>
      </c>
      <c r="Z2" s="107" t="s">
        <v>5</v>
      </c>
      <c r="AA2" s="108" t="s">
        <v>11</v>
      </c>
    </row>
    <row r="3" spans="1:27" ht="25.5" x14ac:dyDescent="0.25">
      <c r="A3" s="277" t="s">
        <v>1889</v>
      </c>
      <c r="B3" s="278"/>
      <c r="C3" s="278"/>
      <c r="D3" s="278"/>
      <c r="E3" s="278"/>
      <c r="F3" s="153" t="s">
        <v>2</v>
      </c>
      <c r="G3" s="76">
        <f>-H3</f>
        <v>0</v>
      </c>
      <c r="H3" s="62">
        <v>0</v>
      </c>
      <c r="I3" s="62">
        <v>1</v>
      </c>
      <c r="J3" s="62">
        <v>0</v>
      </c>
      <c r="K3" s="62">
        <v>1</v>
      </c>
      <c r="L3" s="62">
        <v>0</v>
      </c>
      <c r="M3" s="62">
        <v>2</v>
      </c>
      <c r="N3" s="62">
        <v>1</v>
      </c>
      <c r="O3" s="62">
        <v>3</v>
      </c>
      <c r="P3" s="62">
        <v>1</v>
      </c>
      <c r="Q3" s="62">
        <v>7</v>
      </c>
      <c r="R3" s="62">
        <v>1</v>
      </c>
      <c r="S3" s="62">
        <v>0</v>
      </c>
      <c r="T3" s="62">
        <v>0</v>
      </c>
      <c r="U3" s="62">
        <v>0</v>
      </c>
      <c r="V3" s="62">
        <v>0</v>
      </c>
      <c r="W3" s="62">
        <v>0</v>
      </c>
      <c r="X3" s="62">
        <v>0</v>
      </c>
      <c r="Y3" s="77">
        <v>0</v>
      </c>
      <c r="Z3" s="2">
        <f>SUM(G3:Y3)</f>
        <v>17</v>
      </c>
      <c r="AA3" s="263" t="s">
        <v>1850</v>
      </c>
    </row>
    <row r="4" spans="1:27" ht="26.25" thickBot="1" x14ac:dyDescent="0.3">
      <c r="A4" s="279"/>
      <c r="B4" s="280"/>
      <c r="C4" s="280"/>
      <c r="D4" s="280"/>
      <c r="E4" s="280"/>
      <c r="F4" s="154" t="s">
        <v>3</v>
      </c>
      <c r="G4" s="78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3">
        <v>0</v>
      </c>
      <c r="O4" s="93">
        <v>0</v>
      </c>
      <c r="P4" s="93">
        <v>0</v>
      </c>
      <c r="Q4" s="93">
        <v>0</v>
      </c>
      <c r="R4" s="93">
        <v>0</v>
      </c>
      <c r="S4" s="93">
        <v>0</v>
      </c>
      <c r="T4" s="93">
        <v>0</v>
      </c>
      <c r="U4" s="93">
        <v>0</v>
      </c>
      <c r="V4" s="93">
        <v>0</v>
      </c>
      <c r="W4" s="93">
        <v>0</v>
      </c>
      <c r="X4" s="93">
        <v>0</v>
      </c>
      <c r="Y4" s="79">
        <v>0</v>
      </c>
      <c r="Z4" s="3">
        <f>SUM(G4:Y4)</f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44.25" customHeight="1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1091</v>
      </c>
      <c r="E7" s="275" t="s">
        <v>1092</v>
      </c>
      <c r="F7" s="27" t="s">
        <v>6</v>
      </c>
      <c r="G7" s="4">
        <v>123</v>
      </c>
      <c r="H7" s="4">
        <v>126</v>
      </c>
      <c r="I7" s="4">
        <v>163</v>
      </c>
      <c r="J7" s="4">
        <v>134</v>
      </c>
      <c r="K7" s="4">
        <v>130</v>
      </c>
      <c r="L7" s="4">
        <v>83</v>
      </c>
      <c r="M7" s="4">
        <v>73</v>
      </c>
      <c r="N7" s="4">
        <v>59</v>
      </c>
      <c r="O7" s="4">
        <v>45</v>
      </c>
      <c r="P7" s="4">
        <v>64</v>
      </c>
      <c r="Q7" s="4">
        <v>23</v>
      </c>
      <c r="R7" s="4">
        <v>34</v>
      </c>
      <c r="S7" s="4">
        <v>23</v>
      </c>
      <c r="T7" s="4">
        <v>18</v>
      </c>
      <c r="U7" s="4">
        <v>22</v>
      </c>
      <c r="V7" s="4">
        <v>20</v>
      </c>
      <c r="W7" s="4">
        <v>27</v>
      </c>
      <c r="X7" s="4">
        <v>36</v>
      </c>
      <c r="Y7" s="4">
        <v>30</v>
      </c>
      <c r="Z7" s="4">
        <f t="shared" ref="Z7:Z70" si="0">SUM(G7:Y7)</f>
        <v>1233</v>
      </c>
      <c r="AA7" s="255"/>
    </row>
    <row r="8" spans="1:27" ht="26.25" thickBot="1" x14ac:dyDescent="0.3">
      <c r="A8" s="262"/>
      <c r="B8" s="260"/>
      <c r="C8" s="260"/>
      <c r="D8" s="276"/>
      <c r="E8" s="276"/>
      <c r="F8" s="28" t="s">
        <v>3</v>
      </c>
      <c r="G8" s="1">
        <v>123</v>
      </c>
      <c r="H8" s="1">
        <v>126</v>
      </c>
      <c r="I8" s="1">
        <v>163</v>
      </c>
      <c r="J8" s="1">
        <v>134</v>
      </c>
      <c r="K8" s="1">
        <v>130</v>
      </c>
      <c r="L8" s="1">
        <v>83</v>
      </c>
      <c r="M8" s="1">
        <v>73</v>
      </c>
      <c r="N8" s="1">
        <v>59</v>
      </c>
      <c r="O8" s="1">
        <v>45</v>
      </c>
      <c r="P8" s="1">
        <v>64</v>
      </c>
      <c r="Q8" s="1">
        <v>23</v>
      </c>
      <c r="R8" s="1">
        <v>34</v>
      </c>
      <c r="S8" s="1">
        <v>23</v>
      </c>
      <c r="T8" s="1">
        <v>18</v>
      </c>
      <c r="U8" s="1">
        <v>22</v>
      </c>
      <c r="V8" s="1">
        <v>20</v>
      </c>
      <c r="W8" s="1">
        <v>27</v>
      </c>
      <c r="X8" s="1">
        <v>36</v>
      </c>
      <c r="Y8" s="1">
        <v>30</v>
      </c>
      <c r="Z8" s="1">
        <f t="shared" si="0"/>
        <v>1233</v>
      </c>
      <c r="AA8" s="256"/>
    </row>
    <row r="9" spans="1:27" x14ac:dyDescent="0.25">
      <c r="A9" s="261" t="s">
        <v>12</v>
      </c>
      <c r="B9" s="259" t="s">
        <v>8</v>
      </c>
      <c r="C9" s="259"/>
      <c r="D9" s="275" t="s">
        <v>1093</v>
      </c>
      <c r="E9" s="275" t="s">
        <v>1094</v>
      </c>
      <c r="F9" s="27" t="s">
        <v>6</v>
      </c>
      <c r="G9" s="4">
        <v>156</v>
      </c>
      <c r="H9" s="4">
        <v>161</v>
      </c>
      <c r="I9" s="4">
        <v>134</v>
      </c>
      <c r="J9" s="4">
        <v>129</v>
      </c>
      <c r="K9" s="4">
        <v>137</v>
      </c>
      <c r="L9" s="4">
        <v>123</v>
      </c>
      <c r="M9" s="4">
        <v>106</v>
      </c>
      <c r="N9" s="4">
        <v>70</v>
      </c>
      <c r="O9" s="4">
        <v>101</v>
      </c>
      <c r="P9" s="4">
        <v>72</v>
      </c>
      <c r="Q9" s="4">
        <v>0</v>
      </c>
      <c r="R9" s="4">
        <v>110</v>
      </c>
      <c r="S9" s="4">
        <v>118</v>
      </c>
      <c r="T9" s="4">
        <v>121</v>
      </c>
      <c r="U9" s="4">
        <v>133</v>
      </c>
      <c r="V9" s="4">
        <v>108</v>
      </c>
      <c r="W9" s="4">
        <v>115</v>
      </c>
      <c r="X9" s="4">
        <v>107</v>
      </c>
      <c r="Y9" s="4">
        <v>122</v>
      </c>
      <c r="Z9" s="4">
        <f t="shared" si="0"/>
        <v>2123</v>
      </c>
      <c r="AA9" s="255"/>
    </row>
    <row r="10" spans="1:27" ht="25.5" x14ac:dyDescent="0.25">
      <c r="A10" s="262"/>
      <c r="B10" s="260"/>
      <c r="C10" s="260"/>
      <c r="D10" s="276"/>
      <c r="E10" s="276"/>
      <c r="F10" s="28" t="s">
        <v>3</v>
      </c>
      <c r="G10" s="1">
        <v>156</v>
      </c>
      <c r="H10" s="1">
        <v>161</v>
      </c>
      <c r="I10" s="1">
        <v>134</v>
      </c>
      <c r="J10" s="1">
        <v>129</v>
      </c>
      <c r="K10" s="1">
        <v>137</v>
      </c>
      <c r="L10" s="1">
        <v>123</v>
      </c>
      <c r="M10" s="1">
        <v>106</v>
      </c>
      <c r="N10" s="1">
        <v>70</v>
      </c>
      <c r="O10" s="1">
        <v>101</v>
      </c>
      <c r="P10" s="1">
        <v>72</v>
      </c>
      <c r="Q10" s="1">
        <v>0</v>
      </c>
      <c r="R10" s="1">
        <v>110</v>
      </c>
      <c r="S10" s="1">
        <v>118</v>
      </c>
      <c r="T10" s="1">
        <v>121</v>
      </c>
      <c r="U10" s="1">
        <v>133</v>
      </c>
      <c r="V10" s="1">
        <v>108</v>
      </c>
      <c r="W10" s="1">
        <v>115</v>
      </c>
      <c r="X10" s="1">
        <v>107</v>
      </c>
      <c r="Y10" s="1">
        <v>122</v>
      </c>
      <c r="Z10" s="1">
        <f t="shared" si="0"/>
        <v>2123</v>
      </c>
      <c r="AA10" s="256"/>
    </row>
    <row r="11" spans="1:27" x14ac:dyDescent="0.25">
      <c r="A11" s="262"/>
      <c r="B11" s="260" t="s">
        <v>10</v>
      </c>
      <c r="C11" s="286" t="s">
        <v>173</v>
      </c>
      <c r="D11" s="276" t="s">
        <v>1095</v>
      </c>
      <c r="E11" s="276" t="s">
        <v>1096</v>
      </c>
      <c r="F11" s="28" t="s">
        <v>6</v>
      </c>
      <c r="G11" s="1">
        <v>275</v>
      </c>
      <c r="H11" s="1">
        <v>309</v>
      </c>
      <c r="I11" s="1">
        <v>271</v>
      </c>
      <c r="J11" s="1">
        <v>331</v>
      </c>
      <c r="K11" s="1">
        <v>340</v>
      </c>
      <c r="L11" s="1">
        <v>365</v>
      </c>
      <c r="M11" s="1">
        <v>308</v>
      </c>
      <c r="N11" s="1">
        <v>245</v>
      </c>
      <c r="O11" s="1">
        <v>235</v>
      </c>
      <c r="P11" s="1">
        <v>189</v>
      </c>
      <c r="Q11" s="1">
        <v>190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f t="shared" si="0"/>
        <v>3058</v>
      </c>
      <c r="AA11" s="256"/>
    </row>
    <row r="12" spans="1:27" ht="26.25" thickBot="1" x14ac:dyDescent="0.3">
      <c r="A12" s="300"/>
      <c r="B12" s="302"/>
      <c r="C12" s="303"/>
      <c r="D12" s="280"/>
      <c r="E12" s="280"/>
      <c r="F12" s="26" t="s">
        <v>3</v>
      </c>
      <c r="G12" s="3">
        <v>275</v>
      </c>
      <c r="H12" s="3">
        <v>309</v>
      </c>
      <c r="I12" s="3">
        <v>271</v>
      </c>
      <c r="J12" s="3">
        <v>331</v>
      </c>
      <c r="K12" s="3">
        <v>340</v>
      </c>
      <c r="L12" s="3">
        <v>365</v>
      </c>
      <c r="M12" s="3">
        <v>308</v>
      </c>
      <c r="N12" s="3">
        <v>245</v>
      </c>
      <c r="O12" s="3">
        <v>235</v>
      </c>
      <c r="P12" s="3">
        <v>189</v>
      </c>
      <c r="Q12" s="3">
        <v>190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f t="shared" si="0"/>
        <v>3058</v>
      </c>
      <c r="AA12" s="264"/>
    </row>
    <row r="13" spans="1:27" x14ac:dyDescent="0.25">
      <c r="A13" s="261" t="s">
        <v>22</v>
      </c>
      <c r="B13" s="259" t="s">
        <v>8</v>
      </c>
      <c r="C13" s="259"/>
      <c r="D13" s="275" t="s">
        <v>1097</v>
      </c>
      <c r="E13" s="275" t="s">
        <v>1098</v>
      </c>
      <c r="F13" s="27" t="s">
        <v>6</v>
      </c>
      <c r="G13" s="4">
        <v>83</v>
      </c>
      <c r="H13" s="4">
        <v>79</v>
      </c>
      <c r="I13" s="4">
        <v>80</v>
      </c>
      <c r="J13" s="4">
        <v>98</v>
      </c>
      <c r="K13" s="4">
        <v>92</v>
      </c>
      <c r="L13" s="4">
        <v>88</v>
      </c>
      <c r="M13" s="4">
        <v>36</v>
      </c>
      <c r="N13" s="4">
        <v>96</v>
      </c>
      <c r="O13" s="4">
        <v>46</v>
      </c>
      <c r="P13" s="4">
        <v>126</v>
      </c>
      <c r="Q13" s="4">
        <v>60</v>
      </c>
      <c r="R13" s="4">
        <v>64</v>
      </c>
      <c r="S13" s="4">
        <v>57</v>
      </c>
      <c r="T13" s="4">
        <v>70</v>
      </c>
      <c r="U13" s="4">
        <v>53</v>
      </c>
      <c r="V13" s="4">
        <v>80</v>
      </c>
      <c r="W13" s="4">
        <v>46</v>
      </c>
      <c r="X13" s="4">
        <v>53</v>
      </c>
      <c r="Y13" s="4">
        <v>71</v>
      </c>
      <c r="Z13" s="4">
        <f t="shared" si="0"/>
        <v>1378</v>
      </c>
      <c r="AA13" s="255" t="s">
        <v>1851</v>
      </c>
    </row>
    <row r="14" spans="1:27" ht="25.5" x14ac:dyDescent="0.25">
      <c r="A14" s="262"/>
      <c r="B14" s="260"/>
      <c r="C14" s="260"/>
      <c r="D14" s="276"/>
      <c r="E14" s="276"/>
      <c r="F14" s="28" t="s">
        <v>3</v>
      </c>
      <c r="G14" s="1">
        <v>82</v>
      </c>
      <c r="H14" s="1">
        <v>79</v>
      </c>
      <c r="I14" s="1">
        <v>80</v>
      </c>
      <c r="J14" s="1">
        <v>98</v>
      </c>
      <c r="K14" s="1">
        <v>92</v>
      </c>
      <c r="L14" s="1">
        <v>88</v>
      </c>
      <c r="M14" s="1">
        <v>36</v>
      </c>
      <c r="N14" s="1">
        <v>96</v>
      </c>
      <c r="O14" s="1">
        <v>46</v>
      </c>
      <c r="P14" s="1">
        <v>126</v>
      </c>
      <c r="Q14" s="1">
        <v>60</v>
      </c>
      <c r="R14" s="1">
        <v>64</v>
      </c>
      <c r="S14" s="1">
        <v>57</v>
      </c>
      <c r="T14" s="1">
        <v>70</v>
      </c>
      <c r="U14" s="1">
        <v>53</v>
      </c>
      <c r="V14" s="1">
        <v>80</v>
      </c>
      <c r="W14" s="1">
        <v>46</v>
      </c>
      <c r="X14" s="1">
        <v>53</v>
      </c>
      <c r="Y14" s="1">
        <v>71</v>
      </c>
      <c r="Z14" s="1">
        <f t="shared" si="0"/>
        <v>1377</v>
      </c>
      <c r="AA14" s="256"/>
    </row>
    <row r="15" spans="1:27" x14ac:dyDescent="0.25">
      <c r="A15" s="262"/>
      <c r="B15" s="260" t="s">
        <v>10</v>
      </c>
      <c r="C15" s="286" t="s">
        <v>76</v>
      </c>
      <c r="D15" s="276" t="s">
        <v>1099</v>
      </c>
      <c r="E15" s="276" t="s">
        <v>1100</v>
      </c>
      <c r="F15" s="28" t="s">
        <v>6</v>
      </c>
      <c r="G15" s="1">
        <v>34</v>
      </c>
      <c r="H15" s="1">
        <v>21</v>
      </c>
      <c r="I15" s="1">
        <v>19</v>
      </c>
      <c r="J15" s="1">
        <v>11</v>
      </c>
      <c r="K15" s="1">
        <v>14</v>
      </c>
      <c r="L15" s="1">
        <v>10</v>
      </c>
      <c r="M15" s="1">
        <v>0</v>
      </c>
      <c r="N15" s="1">
        <v>9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f t="shared" si="0"/>
        <v>118</v>
      </c>
      <c r="AA15" s="256"/>
    </row>
    <row r="16" spans="1:27" ht="26.25" thickBot="1" x14ac:dyDescent="0.3">
      <c r="A16" s="300"/>
      <c r="B16" s="302"/>
      <c r="C16" s="303"/>
      <c r="D16" s="280"/>
      <c r="E16" s="280"/>
      <c r="F16" s="26" t="s">
        <v>3</v>
      </c>
      <c r="G16" s="3">
        <v>34</v>
      </c>
      <c r="H16" s="3">
        <v>21</v>
      </c>
      <c r="I16" s="3">
        <v>19</v>
      </c>
      <c r="J16" s="3">
        <v>11</v>
      </c>
      <c r="K16" s="3">
        <v>14</v>
      </c>
      <c r="L16" s="3">
        <v>10</v>
      </c>
      <c r="M16" s="3">
        <v>0</v>
      </c>
      <c r="N16" s="3">
        <v>9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f t="shared" si="0"/>
        <v>118</v>
      </c>
      <c r="AA16" s="264"/>
    </row>
    <row r="17" spans="1:27" x14ac:dyDescent="0.25">
      <c r="A17" s="261" t="s">
        <v>24</v>
      </c>
      <c r="B17" s="259" t="s">
        <v>8</v>
      </c>
      <c r="C17" s="259"/>
      <c r="D17" s="275" t="s">
        <v>1101</v>
      </c>
      <c r="E17" s="275" t="s">
        <v>1102</v>
      </c>
      <c r="F17" s="27" t="s">
        <v>6</v>
      </c>
      <c r="G17" s="4">
        <v>70</v>
      </c>
      <c r="H17" s="4">
        <v>73</v>
      </c>
      <c r="I17" s="4">
        <v>93</v>
      </c>
      <c r="J17" s="4">
        <v>76</v>
      </c>
      <c r="K17" s="4">
        <v>83</v>
      </c>
      <c r="L17" s="4">
        <v>68</v>
      </c>
      <c r="M17" s="4">
        <v>72</v>
      </c>
      <c r="N17" s="4">
        <v>21</v>
      </c>
      <c r="O17" s="4">
        <v>58</v>
      </c>
      <c r="P17" s="4">
        <v>27</v>
      </c>
      <c r="Q17" s="4">
        <v>40</v>
      </c>
      <c r="R17" s="4">
        <v>39</v>
      </c>
      <c r="S17" s="4">
        <v>21</v>
      </c>
      <c r="T17" s="4">
        <v>20</v>
      </c>
      <c r="U17" s="4">
        <v>17</v>
      </c>
      <c r="V17" s="4">
        <v>24</v>
      </c>
      <c r="W17" s="4">
        <v>25</v>
      </c>
      <c r="X17" s="4">
        <v>12</v>
      </c>
      <c r="Y17" s="4">
        <v>18</v>
      </c>
      <c r="Z17" s="4">
        <f t="shared" si="0"/>
        <v>857</v>
      </c>
      <c r="AA17" s="255"/>
    </row>
    <row r="18" spans="1:27" ht="26.25" thickBot="1" x14ac:dyDescent="0.3">
      <c r="A18" s="262"/>
      <c r="B18" s="260"/>
      <c r="C18" s="260"/>
      <c r="D18" s="276"/>
      <c r="E18" s="276"/>
      <c r="F18" s="28" t="s">
        <v>3</v>
      </c>
      <c r="G18" s="1">
        <v>70</v>
      </c>
      <c r="H18" s="1">
        <v>73</v>
      </c>
      <c r="I18" s="1">
        <v>93</v>
      </c>
      <c r="J18" s="1">
        <v>76</v>
      </c>
      <c r="K18" s="1">
        <v>83</v>
      </c>
      <c r="L18" s="1">
        <v>68</v>
      </c>
      <c r="M18" s="1">
        <v>72</v>
      </c>
      <c r="N18" s="1">
        <v>21</v>
      </c>
      <c r="O18" s="1">
        <v>58</v>
      </c>
      <c r="P18" s="1">
        <v>27</v>
      </c>
      <c r="Q18" s="1">
        <v>40</v>
      </c>
      <c r="R18" s="1">
        <v>39</v>
      </c>
      <c r="S18" s="1">
        <v>21</v>
      </c>
      <c r="T18" s="1">
        <v>20</v>
      </c>
      <c r="U18" s="1">
        <v>17</v>
      </c>
      <c r="V18" s="1">
        <v>24</v>
      </c>
      <c r="W18" s="1">
        <v>25</v>
      </c>
      <c r="X18" s="1">
        <v>12</v>
      </c>
      <c r="Y18" s="1">
        <v>18</v>
      </c>
      <c r="Z18" s="1">
        <f t="shared" si="0"/>
        <v>857</v>
      </c>
      <c r="AA18" s="256"/>
    </row>
    <row r="19" spans="1:27" x14ac:dyDescent="0.25">
      <c r="A19" s="261" t="s">
        <v>25</v>
      </c>
      <c r="B19" s="259" t="s">
        <v>8</v>
      </c>
      <c r="C19" s="259"/>
      <c r="D19" s="275" t="s">
        <v>1103</v>
      </c>
      <c r="E19" s="275" t="s">
        <v>1104</v>
      </c>
      <c r="F19" s="27" t="s">
        <v>6</v>
      </c>
      <c r="G19" s="4">
        <v>125</v>
      </c>
      <c r="H19" s="4">
        <v>109</v>
      </c>
      <c r="I19" s="4">
        <v>129</v>
      </c>
      <c r="J19" s="4">
        <v>119</v>
      </c>
      <c r="K19" s="4">
        <v>118</v>
      </c>
      <c r="L19" s="4">
        <v>76</v>
      </c>
      <c r="M19" s="4">
        <v>96</v>
      </c>
      <c r="N19" s="4">
        <v>66</v>
      </c>
      <c r="O19" s="4">
        <v>100</v>
      </c>
      <c r="P19" s="4">
        <v>72</v>
      </c>
      <c r="Q19" s="4">
        <v>78</v>
      </c>
      <c r="R19" s="4">
        <v>91</v>
      </c>
      <c r="S19" s="4">
        <v>67</v>
      </c>
      <c r="T19" s="4">
        <v>74</v>
      </c>
      <c r="U19" s="4">
        <v>73</v>
      </c>
      <c r="V19" s="4">
        <v>70</v>
      </c>
      <c r="W19" s="4">
        <v>69</v>
      </c>
      <c r="X19" s="4">
        <v>67</v>
      </c>
      <c r="Y19" s="4">
        <v>72</v>
      </c>
      <c r="Z19" s="4">
        <f t="shared" si="0"/>
        <v>1671</v>
      </c>
      <c r="AA19" s="255"/>
    </row>
    <row r="20" spans="1:27" ht="25.5" x14ac:dyDescent="0.25">
      <c r="A20" s="262"/>
      <c r="B20" s="260"/>
      <c r="C20" s="260"/>
      <c r="D20" s="276"/>
      <c r="E20" s="276"/>
      <c r="F20" s="28" t="s">
        <v>3</v>
      </c>
      <c r="G20" s="1">
        <v>125</v>
      </c>
      <c r="H20" s="1">
        <v>109</v>
      </c>
      <c r="I20" s="1">
        <v>129</v>
      </c>
      <c r="J20" s="1">
        <v>119</v>
      </c>
      <c r="K20" s="1">
        <v>118</v>
      </c>
      <c r="L20" s="1">
        <v>76</v>
      </c>
      <c r="M20" s="1">
        <v>96</v>
      </c>
      <c r="N20" s="1">
        <v>66</v>
      </c>
      <c r="O20" s="1">
        <v>100</v>
      </c>
      <c r="P20" s="1">
        <v>72</v>
      </c>
      <c r="Q20" s="1">
        <v>78</v>
      </c>
      <c r="R20" s="1">
        <v>91</v>
      </c>
      <c r="S20" s="1">
        <v>67</v>
      </c>
      <c r="T20" s="1">
        <v>74</v>
      </c>
      <c r="U20" s="1">
        <v>73</v>
      </c>
      <c r="V20" s="1">
        <v>70</v>
      </c>
      <c r="W20" s="1">
        <v>69</v>
      </c>
      <c r="X20" s="1">
        <v>67</v>
      </c>
      <c r="Y20" s="1">
        <v>72</v>
      </c>
      <c r="Z20" s="1">
        <f t="shared" si="0"/>
        <v>1671</v>
      </c>
      <c r="AA20" s="256"/>
    </row>
    <row r="21" spans="1:27" x14ac:dyDescent="0.25">
      <c r="A21" s="262"/>
      <c r="B21" s="260" t="s">
        <v>10</v>
      </c>
      <c r="C21" s="286" t="s">
        <v>75</v>
      </c>
      <c r="D21" s="276" t="s">
        <v>1105</v>
      </c>
      <c r="E21" s="276" t="s">
        <v>1106</v>
      </c>
      <c r="F21" s="28" t="s">
        <v>6</v>
      </c>
      <c r="G21" s="1">
        <v>193</v>
      </c>
      <c r="H21" s="1">
        <v>232</v>
      </c>
      <c r="I21" s="1">
        <v>112</v>
      </c>
      <c r="J21" s="1">
        <v>122</v>
      </c>
      <c r="K21" s="1">
        <v>76</v>
      </c>
      <c r="L21" s="1">
        <v>113</v>
      </c>
      <c r="M21" s="1">
        <v>72</v>
      </c>
      <c r="N21" s="1">
        <v>86</v>
      </c>
      <c r="O21" s="1">
        <v>58</v>
      </c>
      <c r="P21" s="1">
        <v>43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f t="shared" si="0"/>
        <v>1107</v>
      </c>
      <c r="AA21" s="256"/>
    </row>
    <row r="22" spans="1:27" ht="26.25" thickBot="1" x14ac:dyDescent="0.3">
      <c r="A22" s="300"/>
      <c r="B22" s="302"/>
      <c r="C22" s="303"/>
      <c r="D22" s="280"/>
      <c r="E22" s="280"/>
      <c r="F22" s="26" t="s">
        <v>3</v>
      </c>
      <c r="G22" s="3">
        <v>193</v>
      </c>
      <c r="H22" s="3">
        <v>232</v>
      </c>
      <c r="I22" s="3">
        <v>112</v>
      </c>
      <c r="J22" s="3">
        <v>122</v>
      </c>
      <c r="K22" s="3">
        <v>76</v>
      </c>
      <c r="L22" s="3">
        <v>113</v>
      </c>
      <c r="M22" s="3">
        <v>72</v>
      </c>
      <c r="N22" s="3">
        <v>86</v>
      </c>
      <c r="O22" s="3">
        <v>58</v>
      </c>
      <c r="P22" s="3">
        <v>43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f t="shared" si="0"/>
        <v>1107</v>
      </c>
      <c r="AA22" s="264"/>
    </row>
    <row r="23" spans="1:27" x14ac:dyDescent="0.25">
      <c r="A23" s="261" t="s">
        <v>26</v>
      </c>
      <c r="B23" s="259" t="s">
        <v>8</v>
      </c>
      <c r="C23" s="259"/>
      <c r="D23" s="275" t="s">
        <v>1107</v>
      </c>
      <c r="E23" s="275" t="s">
        <v>1108</v>
      </c>
      <c r="F23" s="27" t="s">
        <v>6</v>
      </c>
      <c r="G23" s="4">
        <v>80</v>
      </c>
      <c r="H23" s="4">
        <v>76</v>
      </c>
      <c r="I23" s="4">
        <v>98</v>
      </c>
      <c r="J23" s="4">
        <v>69</v>
      </c>
      <c r="K23" s="4">
        <v>74</v>
      </c>
      <c r="L23" s="4">
        <v>67</v>
      </c>
      <c r="M23" s="4">
        <v>42</v>
      </c>
      <c r="N23" s="4">
        <v>106</v>
      </c>
      <c r="O23" s="4">
        <v>61</v>
      </c>
      <c r="P23" s="4">
        <v>101</v>
      </c>
      <c r="Q23" s="4">
        <v>82</v>
      </c>
      <c r="R23" s="4">
        <v>80</v>
      </c>
      <c r="S23" s="4">
        <v>69</v>
      </c>
      <c r="T23" s="4">
        <v>55</v>
      </c>
      <c r="U23" s="4">
        <v>54</v>
      </c>
      <c r="V23" s="4">
        <v>74</v>
      </c>
      <c r="W23" s="4">
        <v>61</v>
      </c>
      <c r="X23" s="4">
        <v>71</v>
      </c>
      <c r="Y23" s="4">
        <v>72</v>
      </c>
      <c r="Z23" s="4">
        <f t="shared" si="0"/>
        <v>1392</v>
      </c>
      <c r="AA23" s="255"/>
    </row>
    <row r="24" spans="1:27" ht="25.5" x14ac:dyDescent="0.25">
      <c r="A24" s="262"/>
      <c r="B24" s="260"/>
      <c r="C24" s="260"/>
      <c r="D24" s="276"/>
      <c r="E24" s="276"/>
      <c r="F24" s="28" t="s">
        <v>3</v>
      </c>
      <c r="G24" s="1">
        <v>80</v>
      </c>
      <c r="H24" s="1">
        <v>76</v>
      </c>
      <c r="I24" s="1">
        <v>98</v>
      </c>
      <c r="J24" s="1">
        <v>69</v>
      </c>
      <c r="K24" s="1">
        <v>74</v>
      </c>
      <c r="L24" s="1">
        <v>67</v>
      </c>
      <c r="M24" s="1">
        <v>42</v>
      </c>
      <c r="N24" s="1">
        <v>106</v>
      </c>
      <c r="O24" s="1">
        <v>61</v>
      </c>
      <c r="P24" s="1">
        <v>101</v>
      </c>
      <c r="Q24" s="1">
        <v>82</v>
      </c>
      <c r="R24" s="1">
        <v>80</v>
      </c>
      <c r="S24" s="1">
        <v>69</v>
      </c>
      <c r="T24" s="1">
        <v>55</v>
      </c>
      <c r="U24" s="1">
        <v>54</v>
      </c>
      <c r="V24" s="1">
        <v>74</v>
      </c>
      <c r="W24" s="1">
        <v>61</v>
      </c>
      <c r="X24" s="1">
        <v>71</v>
      </c>
      <c r="Y24" s="1">
        <v>72</v>
      </c>
      <c r="Z24" s="1">
        <f t="shared" si="0"/>
        <v>1392</v>
      </c>
      <c r="AA24" s="256"/>
    </row>
    <row r="25" spans="1:27" x14ac:dyDescent="0.25">
      <c r="A25" s="262"/>
      <c r="B25" s="260" t="s">
        <v>10</v>
      </c>
      <c r="C25" s="286" t="s">
        <v>72</v>
      </c>
      <c r="D25" s="276" t="s">
        <v>1109</v>
      </c>
      <c r="E25" s="276" t="s">
        <v>1110</v>
      </c>
      <c r="F25" s="28" t="s">
        <v>6</v>
      </c>
      <c r="G25" s="1">
        <v>90</v>
      </c>
      <c r="H25" s="1">
        <v>90</v>
      </c>
      <c r="I25" s="1">
        <v>71</v>
      </c>
      <c r="J25" s="1">
        <v>71</v>
      </c>
      <c r="K25" s="1">
        <v>70</v>
      </c>
      <c r="L25" s="1">
        <v>54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f t="shared" si="0"/>
        <v>446</v>
      </c>
      <c r="AA25" s="256"/>
    </row>
    <row r="26" spans="1:27" ht="25.5" x14ac:dyDescent="0.25">
      <c r="A26" s="262"/>
      <c r="B26" s="260"/>
      <c r="C26" s="286"/>
      <c r="D26" s="276"/>
      <c r="E26" s="276"/>
      <c r="F26" s="28" t="s">
        <v>3</v>
      </c>
      <c r="G26" s="1">
        <v>90</v>
      </c>
      <c r="H26" s="1">
        <v>90</v>
      </c>
      <c r="I26" s="1">
        <v>71</v>
      </c>
      <c r="J26" s="1">
        <v>71</v>
      </c>
      <c r="K26" s="1">
        <v>70</v>
      </c>
      <c r="L26" s="1">
        <v>54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f t="shared" si="0"/>
        <v>446</v>
      </c>
      <c r="AA26" s="256"/>
    </row>
    <row r="27" spans="1:27" x14ac:dyDescent="0.25">
      <c r="A27" s="262"/>
      <c r="B27" s="260"/>
      <c r="C27" s="286" t="s">
        <v>73</v>
      </c>
      <c r="D27" s="358" t="s">
        <v>1111</v>
      </c>
      <c r="E27" s="299" t="s">
        <v>1112</v>
      </c>
      <c r="F27" s="28" t="s">
        <v>6</v>
      </c>
      <c r="G27" s="6">
        <v>31</v>
      </c>
      <c r="H27" s="6">
        <v>76</v>
      </c>
      <c r="I27" s="6">
        <v>49</v>
      </c>
      <c r="J27" s="6">
        <v>84</v>
      </c>
      <c r="K27" s="6">
        <v>44</v>
      </c>
      <c r="L27" s="6">
        <v>79</v>
      </c>
      <c r="M27" s="6">
        <v>15</v>
      </c>
      <c r="N27" s="6">
        <v>53</v>
      </c>
      <c r="O27" s="6">
        <v>25</v>
      </c>
      <c r="P27" s="6">
        <v>0</v>
      </c>
      <c r="Q27" s="6">
        <v>19</v>
      </c>
      <c r="R27" s="6">
        <v>19</v>
      </c>
      <c r="S27" s="6">
        <v>19</v>
      </c>
      <c r="T27" s="6">
        <v>14</v>
      </c>
      <c r="U27" s="6">
        <v>15</v>
      </c>
      <c r="V27" s="1">
        <v>0</v>
      </c>
      <c r="W27" s="1">
        <v>0</v>
      </c>
      <c r="X27" s="1">
        <v>0</v>
      </c>
      <c r="Y27" s="1">
        <v>0</v>
      </c>
      <c r="Z27" s="1">
        <f t="shared" si="0"/>
        <v>542</v>
      </c>
      <c r="AA27" s="256"/>
    </row>
    <row r="28" spans="1:27" ht="26.25" thickBot="1" x14ac:dyDescent="0.3">
      <c r="A28" s="300"/>
      <c r="B28" s="302"/>
      <c r="C28" s="303"/>
      <c r="D28" s="359"/>
      <c r="E28" s="318"/>
      <c r="F28" s="26" t="s">
        <v>3</v>
      </c>
      <c r="G28" s="8">
        <v>31</v>
      </c>
      <c r="H28" s="8">
        <v>76</v>
      </c>
      <c r="I28" s="8">
        <v>49</v>
      </c>
      <c r="J28" s="8">
        <v>84</v>
      </c>
      <c r="K28" s="8">
        <v>44</v>
      </c>
      <c r="L28" s="8">
        <v>79</v>
      </c>
      <c r="M28" s="8">
        <v>15</v>
      </c>
      <c r="N28" s="8">
        <v>53</v>
      </c>
      <c r="O28" s="8">
        <v>25</v>
      </c>
      <c r="P28" s="8">
        <v>0</v>
      </c>
      <c r="Q28" s="8">
        <v>19</v>
      </c>
      <c r="R28" s="8">
        <v>19</v>
      </c>
      <c r="S28" s="8">
        <v>19</v>
      </c>
      <c r="T28" s="8">
        <v>14</v>
      </c>
      <c r="U28" s="8">
        <v>15</v>
      </c>
      <c r="V28" s="3">
        <v>0</v>
      </c>
      <c r="W28" s="3">
        <v>0</v>
      </c>
      <c r="X28" s="3">
        <v>0</v>
      </c>
      <c r="Y28" s="3">
        <v>0</v>
      </c>
      <c r="Z28" s="3">
        <f t="shared" si="0"/>
        <v>542</v>
      </c>
      <c r="AA28" s="264"/>
    </row>
    <row r="29" spans="1:27" x14ac:dyDescent="0.25">
      <c r="A29" s="261" t="s">
        <v>27</v>
      </c>
      <c r="B29" s="259" t="s">
        <v>8</v>
      </c>
      <c r="C29" s="259"/>
      <c r="D29" s="275" t="s">
        <v>1113</v>
      </c>
      <c r="E29" s="275" t="s">
        <v>1114</v>
      </c>
      <c r="F29" s="27" t="s">
        <v>6</v>
      </c>
      <c r="G29" s="4">
        <v>190</v>
      </c>
      <c r="H29" s="4">
        <v>209</v>
      </c>
      <c r="I29" s="4">
        <v>177</v>
      </c>
      <c r="J29" s="4">
        <v>220</v>
      </c>
      <c r="K29" s="4">
        <v>183</v>
      </c>
      <c r="L29" s="4">
        <v>184</v>
      </c>
      <c r="M29" s="4">
        <v>63</v>
      </c>
      <c r="N29" s="4">
        <v>135</v>
      </c>
      <c r="O29" s="4">
        <v>70</v>
      </c>
      <c r="P29" s="4">
        <v>133</v>
      </c>
      <c r="Q29" s="4">
        <v>124</v>
      </c>
      <c r="R29" s="4">
        <v>128</v>
      </c>
      <c r="S29" s="4">
        <v>125</v>
      </c>
      <c r="T29" s="4">
        <v>142</v>
      </c>
      <c r="U29" s="4">
        <v>118</v>
      </c>
      <c r="V29" s="4">
        <v>113</v>
      </c>
      <c r="W29" s="4">
        <v>143</v>
      </c>
      <c r="X29" s="4">
        <v>112</v>
      </c>
      <c r="Y29" s="4">
        <v>139</v>
      </c>
      <c r="Z29" s="4">
        <f t="shared" si="0"/>
        <v>2708</v>
      </c>
      <c r="AA29" s="255" t="s">
        <v>1851</v>
      </c>
    </row>
    <row r="30" spans="1:27" ht="26.25" thickBot="1" x14ac:dyDescent="0.3">
      <c r="A30" s="262"/>
      <c r="B30" s="260"/>
      <c r="C30" s="260"/>
      <c r="D30" s="276"/>
      <c r="E30" s="276"/>
      <c r="F30" s="28" t="s">
        <v>3</v>
      </c>
      <c r="G30" s="1">
        <v>190</v>
      </c>
      <c r="H30" s="1">
        <v>209</v>
      </c>
      <c r="I30" s="1">
        <v>177</v>
      </c>
      <c r="J30" s="1">
        <v>220</v>
      </c>
      <c r="K30" s="1">
        <v>183</v>
      </c>
      <c r="L30" s="1">
        <v>184</v>
      </c>
      <c r="M30" s="1">
        <v>63</v>
      </c>
      <c r="N30" s="1">
        <v>135</v>
      </c>
      <c r="O30" s="1">
        <v>70</v>
      </c>
      <c r="P30" s="1">
        <v>133</v>
      </c>
      <c r="Q30" s="1">
        <v>124</v>
      </c>
      <c r="R30" s="1">
        <v>128</v>
      </c>
      <c r="S30" s="1">
        <v>125</v>
      </c>
      <c r="T30" s="1">
        <v>142</v>
      </c>
      <c r="U30" s="1">
        <v>118</v>
      </c>
      <c r="V30" s="1">
        <v>113</v>
      </c>
      <c r="W30" s="1">
        <v>143</v>
      </c>
      <c r="X30" s="1">
        <v>112</v>
      </c>
      <c r="Y30" s="1">
        <v>139</v>
      </c>
      <c r="Z30" s="1">
        <f t="shared" si="0"/>
        <v>2708</v>
      </c>
      <c r="AA30" s="256"/>
    </row>
    <row r="31" spans="1:27" x14ac:dyDescent="0.25">
      <c r="A31" s="261" t="s">
        <v>28</v>
      </c>
      <c r="B31" s="259" t="s">
        <v>8</v>
      </c>
      <c r="C31" s="259"/>
      <c r="D31" s="275" t="s">
        <v>1115</v>
      </c>
      <c r="E31" s="275" t="s">
        <v>1116</v>
      </c>
      <c r="F31" s="27" t="s">
        <v>6</v>
      </c>
      <c r="G31" s="4">
        <v>40</v>
      </c>
      <c r="H31" s="4">
        <v>44</v>
      </c>
      <c r="I31" s="4">
        <v>49</v>
      </c>
      <c r="J31" s="4">
        <v>46</v>
      </c>
      <c r="K31" s="4">
        <v>41</v>
      </c>
      <c r="L31" s="4">
        <v>30</v>
      </c>
      <c r="M31" s="4">
        <v>14</v>
      </c>
      <c r="N31" s="4">
        <v>32</v>
      </c>
      <c r="O31" s="4">
        <v>15</v>
      </c>
      <c r="P31" s="4">
        <v>23</v>
      </c>
      <c r="Q31" s="4">
        <v>27</v>
      </c>
      <c r="R31" s="4">
        <v>21</v>
      </c>
      <c r="S31" s="4">
        <v>20</v>
      </c>
      <c r="T31" s="4">
        <v>18</v>
      </c>
      <c r="U31" s="4">
        <v>11</v>
      </c>
      <c r="V31" s="4">
        <v>24</v>
      </c>
      <c r="W31" s="4">
        <v>13</v>
      </c>
      <c r="X31" s="4">
        <v>14</v>
      </c>
      <c r="Y31" s="4">
        <v>22</v>
      </c>
      <c r="Z31" s="4">
        <f t="shared" si="0"/>
        <v>504</v>
      </c>
      <c r="AA31" s="255"/>
    </row>
    <row r="32" spans="1:27" ht="26.25" thickBot="1" x14ac:dyDescent="0.3">
      <c r="A32" s="262"/>
      <c r="B32" s="260"/>
      <c r="C32" s="260"/>
      <c r="D32" s="276"/>
      <c r="E32" s="276"/>
      <c r="F32" s="28" t="s">
        <v>3</v>
      </c>
      <c r="G32" s="1">
        <v>40</v>
      </c>
      <c r="H32" s="1">
        <v>44</v>
      </c>
      <c r="I32" s="1">
        <v>49</v>
      </c>
      <c r="J32" s="1">
        <v>46</v>
      </c>
      <c r="K32" s="1">
        <v>41</v>
      </c>
      <c r="L32" s="1">
        <v>30</v>
      </c>
      <c r="M32" s="1">
        <v>14</v>
      </c>
      <c r="N32" s="1">
        <v>32</v>
      </c>
      <c r="O32" s="1">
        <v>15</v>
      </c>
      <c r="P32" s="1">
        <v>23</v>
      </c>
      <c r="Q32" s="1">
        <v>27</v>
      </c>
      <c r="R32" s="1">
        <v>21</v>
      </c>
      <c r="S32" s="1">
        <v>20</v>
      </c>
      <c r="T32" s="1">
        <v>18</v>
      </c>
      <c r="U32" s="1">
        <v>11</v>
      </c>
      <c r="V32" s="1">
        <v>24</v>
      </c>
      <c r="W32" s="1">
        <v>13</v>
      </c>
      <c r="X32" s="1">
        <v>14</v>
      </c>
      <c r="Y32" s="1">
        <v>22</v>
      </c>
      <c r="Z32" s="1">
        <f t="shared" si="0"/>
        <v>504</v>
      </c>
      <c r="AA32" s="256"/>
    </row>
    <row r="33" spans="1:27" x14ac:dyDescent="0.25">
      <c r="A33" s="261" t="s">
        <v>30</v>
      </c>
      <c r="B33" s="259" t="s">
        <v>8</v>
      </c>
      <c r="C33" s="259"/>
      <c r="D33" s="275" t="s">
        <v>1117</v>
      </c>
      <c r="E33" s="275" t="s">
        <v>1118</v>
      </c>
      <c r="F33" s="27" t="s">
        <v>6</v>
      </c>
      <c r="G33" s="4">
        <v>260</v>
      </c>
      <c r="H33" s="4">
        <v>285</v>
      </c>
      <c r="I33" s="4">
        <v>252</v>
      </c>
      <c r="J33" s="4">
        <v>240</v>
      </c>
      <c r="K33" s="4">
        <v>236</v>
      </c>
      <c r="L33" s="4">
        <v>185</v>
      </c>
      <c r="M33" s="4">
        <v>73</v>
      </c>
      <c r="N33" s="4">
        <v>169</v>
      </c>
      <c r="O33" s="4">
        <v>96</v>
      </c>
      <c r="P33" s="4">
        <v>143</v>
      </c>
      <c r="Q33" s="4">
        <v>175</v>
      </c>
      <c r="R33" s="4">
        <v>175</v>
      </c>
      <c r="S33" s="4">
        <v>143</v>
      </c>
      <c r="T33" s="4">
        <v>166</v>
      </c>
      <c r="U33" s="4">
        <v>162</v>
      </c>
      <c r="V33" s="4">
        <v>138</v>
      </c>
      <c r="W33" s="4">
        <v>170</v>
      </c>
      <c r="X33" s="4">
        <v>179</v>
      </c>
      <c r="Y33" s="4">
        <v>154</v>
      </c>
      <c r="Z33" s="4">
        <f t="shared" si="0"/>
        <v>3401</v>
      </c>
      <c r="AA33" s="255"/>
    </row>
    <row r="34" spans="1:27" ht="25.5" x14ac:dyDescent="0.25">
      <c r="A34" s="262"/>
      <c r="B34" s="260"/>
      <c r="C34" s="260"/>
      <c r="D34" s="276"/>
      <c r="E34" s="276"/>
      <c r="F34" s="28" t="s">
        <v>3</v>
      </c>
      <c r="G34" s="1">
        <v>260</v>
      </c>
      <c r="H34" s="1">
        <v>285</v>
      </c>
      <c r="I34" s="1">
        <v>252</v>
      </c>
      <c r="J34" s="1">
        <v>240</v>
      </c>
      <c r="K34" s="1">
        <v>236</v>
      </c>
      <c r="L34" s="1">
        <v>185</v>
      </c>
      <c r="M34" s="1">
        <v>73</v>
      </c>
      <c r="N34" s="1">
        <v>169</v>
      </c>
      <c r="O34" s="1">
        <v>96</v>
      </c>
      <c r="P34" s="1">
        <v>143</v>
      </c>
      <c r="Q34" s="1">
        <v>175</v>
      </c>
      <c r="R34" s="1">
        <v>175</v>
      </c>
      <c r="S34" s="1">
        <v>143</v>
      </c>
      <c r="T34" s="1">
        <v>166</v>
      </c>
      <c r="U34" s="1">
        <v>162</v>
      </c>
      <c r="V34" s="1">
        <v>138</v>
      </c>
      <c r="W34" s="1">
        <v>170</v>
      </c>
      <c r="X34" s="1">
        <v>179</v>
      </c>
      <c r="Y34" s="1">
        <v>154</v>
      </c>
      <c r="Z34" s="1">
        <f t="shared" si="0"/>
        <v>3401</v>
      </c>
      <c r="AA34" s="256"/>
    </row>
    <row r="35" spans="1:27" x14ac:dyDescent="0.25">
      <c r="A35" s="262"/>
      <c r="B35" s="260" t="s">
        <v>10</v>
      </c>
      <c r="C35" s="286" t="s">
        <v>70</v>
      </c>
      <c r="D35" s="276" t="s">
        <v>1119</v>
      </c>
      <c r="E35" s="276" t="s">
        <v>1120</v>
      </c>
      <c r="F35" s="28" t="s">
        <v>6</v>
      </c>
      <c r="G35" s="1">
        <v>203</v>
      </c>
      <c r="H35" s="1">
        <v>116</v>
      </c>
      <c r="I35" s="1">
        <v>137</v>
      </c>
      <c r="J35" s="1">
        <v>121</v>
      </c>
      <c r="K35" s="1">
        <v>77</v>
      </c>
      <c r="L35" s="1">
        <v>83</v>
      </c>
      <c r="M35" s="1">
        <v>17</v>
      </c>
      <c r="N35" s="1">
        <v>79</v>
      </c>
      <c r="O35" s="1">
        <v>48</v>
      </c>
      <c r="P35" s="1">
        <v>55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f t="shared" si="0"/>
        <v>936</v>
      </c>
      <c r="AA35" s="256"/>
    </row>
    <row r="36" spans="1:27" ht="26.25" thickBot="1" x14ac:dyDescent="0.3">
      <c r="A36" s="262"/>
      <c r="B36" s="260"/>
      <c r="C36" s="286"/>
      <c r="D36" s="276"/>
      <c r="E36" s="276"/>
      <c r="F36" s="28" t="s">
        <v>3</v>
      </c>
      <c r="G36" s="1">
        <v>203</v>
      </c>
      <c r="H36" s="1">
        <v>116</v>
      </c>
      <c r="I36" s="1">
        <v>137</v>
      </c>
      <c r="J36" s="1">
        <v>121</v>
      </c>
      <c r="K36" s="1">
        <v>77</v>
      </c>
      <c r="L36" s="1">
        <v>83</v>
      </c>
      <c r="M36" s="1">
        <v>17</v>
      </c>
      <c r="N36" s="1">
        <v>79</v>
      </c>
      <c r="O36" s="1">
        <v>48</v>
      </c>
      <c r="P36" s="1">
        <v>55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f t="shared" si="0"/>
        <v>936</v>
      </c>
      <c r="AA36" s="256"/>
    </row>
    <row r="37" spans="1:27" x14ac:dyDescent="0.25">
      <c r="A37" s="261" t="s">
        <v>31</v>
      </c>
      <c r="B37" s="259" t="s">
        <v>8</v>
      </c>
      <c r="C37" s="259"/>
      <c r="D37" s="275" t="s">
        <v>1121</v>
      </c>
      <c r="E37" s="275" t="s">
        <v>1905</v>
      </c>
      <c r="F37" s="27" t="s">
        <v>6</v>
      </c>
      <c r="G37" s="4">
        <v>285</v>
      </c>
      <c r="H37" s="4">
        <v>281</v>
      </c>
      <c r="I37" s="4">
        <v>281</v>
      </c>
      <c r="J37" s="4">
        <v>243</v>
      </c>
      <c r="K37" s="4">
        <v>256</v>
      </c>
      <c r="L37" s="4">
        <v>105</v>
      </c>
      <c r="M37" s="4">
        <v>180</v>
      </c>
      <c r="N37" s="4">
        <v>121</v>
      </c>
      <c r="O37" s="4">
        <v>148</v>
      </c>
      <c r="P37" s="4">
        <v>137</v>
      </c>
      <c r="Q37" s="4">
        <v>127</v>
      </c>
      <c r="R37" s="4">
        <v>106</v>
      </c>
      <c r="S37" s="4">
        <v>123</v>
      </c>
      <c r="T37" s="4">
        <v>107</v>
      </c>
      <c r="U37" s="4">
        <v>87</v>
      </c>
      <c r="V37" s="4">
        <v>99</v>
      </c>
      <c r="W37" s="4">
        <v>78</v>
      </c>
      <c r="X37" s="4">
        <v>116</v>
      </c>
      <c r="Y37" s="4">
        <v>116</v>
      </c>
      <c r="Z37" s="4">
        <f t="shared" si="0"/>
        <v>2996</v>
      </c>
      <c r="AA37" s="255"/>
    </row>
    <row r="38" spans="1:27" ht="26.25" thickBot="1" x14ac:dyDescent="0.3">
      <c r="A38" s="262"/>
      <c r="B38" s="260"/>
      <c r="C38" s="260"/>
      <c r="D38" s="276"/>
      <c r="E38" s="276"/>
      <c r="F38" s="28" t="s">
        <v>3</v>
      </c>
      <c r="G38" s="1">
        <v>285</v>
      </c>
      <c r="H38" s="1">
        <v>281</v>
      </c>
      <c r="I38" s="1">
        <v>281</v>
      </c>
      <c r="J38" s="1">
        <v>243</v>
      </c>
      <c r="K38" s="1">
        <v>256</v>
      </c>
      <c r="L38" s="1">
        <v>105</v>
      </c>
      <c r="M38" s="1">
        <v>180</v>
      </c>
      <c r="N38" s="1">
        <v>121</v>
      </c>
      <c r="O38" s="1">
        <v>148</v>
      </c>
      <c r="P38" s="1">
        <v>137</v>
      </c>
      <c r="Q38" s="1">
        <v>127</v>
      </c>
      <c r="R38" s="1">
        <v>106</v>
      </c>
      <c r="S38" s="1">
        <v>123</v>
      </c>
      <c r="T38" s="1">
        <v>107</v>
      </c>
      <c r="U38" s="1">
        <v>87</v>
      </c>
      <c r="V38" s="1">
        <v>99</v>
      </c>
      <c r="W38" s="1">
        <v>78</v>
      </c>
      <c r="X38" s="1">
        <v>116</v>
      </c>
      <c r="Y38" s="1">
        <v>116</v>
      </c>
      <c r="Z38" s="1">
        <f t="shared" si="0"/>
        <v>2996</v>
      </c>
      <c r="AA38" s="256"/>
    </row>
    <row r="39" spans="1:27" x14ac:dyDescent="0.25">
      <c r="A39" s="261" t="s">
        <v>32</v>
      </c>
      <c r="B39" s="259" t="s">
        <v>8</v>
      </c>
      <c r="C39" s="259"/>
      <c r="D39" s="275" t="s">
        <v>1122</v>
      </c>
      <c r="E39" s="275" t="s">
        <v>1123</v>
      </c>
      <c r="F39" s="27" t="s">
        <v>6</v>
      </c>
      <c r="G39" s="4">
        <v>63</v>
      </c>
      <c r="H39" s="4">
        <v>70</v>
      </c>
      <c r="I39" s="4">
        <v>65</v>
      </c>
      <c r="J39" s="4">
        <v>90</v>
      </c>
      <c r="K39" s="4">
        <v>67</v>
      </c>
      <c r="L39" s="4">
        <v>89</v>
      </c>
      <c r="M39" s="4">
        <v>48</v>
      </c>
      <c r="N39" s="4">
        <v>44</v>
      </c>
      <c r="O39" s="4">
        <v>43</v>
      </c>
      <c r="P39" s="4">
        <v>50</v>
      </c>
      <c r="Q39" s="4">
        <v>20</v>
      </c>
      <c r="R39" s="4">
        <v>29</v>
      </c>
      <c r="S39" s="4">
        <v>40</v>
      </c>
      <c r="T39" s="4">
        <v>24</v>
      </c>
      <c r="U39" s="4">
        <v>36</v>
      </c>
      <c r="V39" s="4">
        <v>21</v>
      </c>
      <c r="W39" s="4">
        <v>26</v>
      </c>
      <c r="X39" s="4">
        <v>38</v>
      </c>
      <c r="Y39" s="4">
        <v>34</v>
      </c>
      <c r="Z39" s="4">
        <f t="shared" si="0"/>
        <v>897</v>
      </c>
      <c r="AA39" s="255"/>
    </row>
    <row r="40" spans="1:27" ht="26.25" thickBot="1" x14ac:dyDescent="0.3">
      <c r="A40" s="262"/>
      <c r="B40" s="260"/>
      <c r="C40" s="260"/>
      <c r="D40" s="276"/>
      <c r="E40" s="276"/>
      <c r="F40" s="28" t="s">
        <v>3</v>
      </c>
      <c r="G40" s="1">
        <v>63</v>
      </c>
      <c r="H40" s="1">
        <v>70</v>
      </c>
      <c r="I40" s="1">
        <v>65</v>
      </c>
      <c r="J40" s="1">
        <v>90</v>
      </c>
      <c r="K40" s="1">
        <v>67</v>
      </c>
      <c r="L40" s="1">
        <v>89</v>
      </c>
      <c r="M40" s="1">
        <v>48</v>
      </c>
      <c r="N40" s="1">
        <v>44</v>
      </c>
      <c r="O40" s="1">
        <v>43</v>
      </c>
      <c r="P40" s="1">
        <v>50</v>
      </c>
      <c r="Q40" s="1">
        <v>20</v>
      </c>
      <c r="R40" s="1">
        <v>29</v>
      </c>
      <c r="S40" s="1">
        <v>40</v>
      </c>
      <c r="T40" s="1">
        <v>24</v>
      </c>
      <c r="U40" s="1">
        <v>36</v>
      </c>
      <c r="V40" s="1">
        <v>21</v>
      </c>
      <c r="W40" s="1">
        <v>26</v>
      </c>
      <c r="X40" s="1">
        <v>38</v>
      </c>
      <c r="Y40" s="1">
        <v>34</v>
      </c>
      <c r="Z40" s="1">
        <f t="shared" si="0"/>
        <v>897</v>
      </c>
      <c r="AA40" s="256"/>
    </row>
    <row r="41" spans="1:27" x14ac:dyDescent="0.25">
      <c r="A41" s="261" t="s">
        <v>33</v>
      </c>
      <c r="B41" s="259" t="s">
        <v>8</v>
      </c>
      <c r="C41" s="259"/>
      <c r="D41" s="275" t="s">
        <v>1124</v>
      </c>
      <c r="E41" s="275" t="s">
        <v>1125</v>
      </c>
      <c r="F41" s="27" t="s">
        <v>6</v>
      </c>
      <c r="G41" s="4">
        <v>71</v>
      </c>
      <c r="H41" s="4">
        <v>65</v>
      </c>
      <c r="I41" s="4">
        <v>74</v>
      </c>
      <c r="J41" s="4">
        <v>56</v>
      </c>
      <c r="K41" s="4">
        <v>71</v>
      </c>
      <c r="L41" s="4">
        <v>32</v>
      </c>
      <c r="M41" s="4">
        <v>43</v>
      </c>
      <c r="N41" s="4">
        <v>33</v>
      </c>
      <c r="O41" s="4">
        <v>56</v>
      </c>
      <c r="P41" s="4">
        <v>47</v>
      </c>
      <c r="Q41" s="4">
        <v>31</v>
      </c>
      <c r="R41" s="4">
        <v>24</v>
      </c>
      <c r="S41" s="4">
        <v>26</v>
      </c>
      <c r="T41" s="4">
        <v>18</v>
      </c>
      <c r="U41" s="4">
        <v>24</v>
      </c>
      <c r="V41" s="4">
        <v>22</v>
      </c>
      <c r="W41" s="4">
        <v>19</v>
      </c>
      <c r="X41" s="4">
        <v>13</v>
      </c>
      <c r="Y41" s="4">
        <v>26</v>
      </c>
      <c r="Z41" s="4">
        <f t="shared" si="0"/>
        <v>751</v>
      </c>
      <c r="AA41" s="255"/>
    </row>
    <row r="42" spans="1:27" ht="26.25" thickBot="1" x14ac:dyDescent="0.3">
      <c r="A42" s="262"/>
      <c r="B42" s="260"/>
      <c r="C42" s="260"/>
      <c r="D42" s="276"/>
      <c r="E42" s="276"/>
      <c r="F42" s="28" t="s">
        <v>3</v>
      </c>
      <c r="G42" s="1">
        <v>71</v>
      </c>
      <c r="H42" s="1">
        <v>65</v>
      </c>
      <c r="I42" s="1">
        <v>74</v>
      </c>
      <c r="J42" s="1">
        <v>56</v>
      </c>
      <c r="K42" s="1">
        <v>71</v>
      </c>
      <c r="L42" s="1">
        <v>32</v>
      </c>
      <c r="M42" s="1">
        <v>43</v>
      </c>
      <c r="N42" s="1">
        <v>33</v>
      </c>
      <c r="O42" s="1">
        <v>56</v>
      </c>
      <c r="P42" s="1">
        <v>47</v>
      </c>
      <c r="Q42" s="1">
        <v>31</v>
      </c>
      <c r="R42" s="1">
        <v>24</v>
      </c>
      <c r="S42" s="1">
        <v>26</v>
      </c>
      <c r="T42" s="1">
        <v>18</v>
      </c>
      <c r="U42" s="1">
        <v>24</v>
      </c>
      <c r="V42" s="1">
        <v>22</v>
      </c>
      <c r="W42" s="1">
        <v>19</v>
      </c>
      <c r="X42" s="1">
        <v>13</v>
      </c>
      <c r="Y42" s="1">
        <v>26</v>
      </c>
      <c r="Z42" s="1">
        <f t="shared" si="0"/>
        <v>751</v>
      </c>
      <c r="AA42" s="256"/>
    </row>
    <row r="43" spans="1:27" x14ac:dyDescent="0.25">
      <c r="A43" s="261" t="s">
        <v>34</v>
      </c>
      <c r="B43" s="259" t="s">
        <v>8</v>
      </c>
      <c r="C43" s="259"/>
      <c r="D43" s="275" t="s">
        <v>1126</v>
      </c>
      <c r="E43" s="275" t="s">
        <v>1127</v>
      </c>
      <c r="F43" s="27" t="s">
        <v>6</v>
      </c>
      <c r="G43" s="4">
        <v>148</v>
      </c>
      <c r="H43" s="4">
        <v>140</v>
      </c>
      <c r="I43" s="4">
        <v>168</v>
      </c>
      <c r="J43" s="4">
        <v>142</v>
      </c>
      <c r="K43" s="4">
        <v>156</v>
      </c>
      <c r="L43" s="4">
        <v>122</v>
      </c>
      <c r="M43" s="4">
        <v>66</v>
      </c>
      <c r="N43" s="4">
        <v>87</v>
      </c>
      <c r="O43" s="4">
        <v>59</v>
      </c>
      <c r="P43" s="4">
        <v>82</v>
      </c>
      <c r="Q43" s="4">
        <v>79</v>
      </c>
      <c r="R43" s="4">
        <v>67</v>
      </c>
      <c r="S43" s="4">
        <v>55</v>
      </c>
      <c r="T43" s="4">
        <v>36</v>
      </c>
      <c r="U43" s="4">
        <v>74</v>
      </c>
      <c r="V43" s="4">
        <v>59</v>
      </c>
      <c r="W43" s="4">
        <v>71</v>
      </c>
      <c r="X43" s="4">
        <v>80</v>
      </c>
      <c r="Y43" s="4">
        <v>63</v>
      </c>
      <c r="Z43" s="4">
        <f t="shared" si="0"/>
        <v>1754</v>
      </c>
      <c r="AA43" s="255"/>
    </row>
    <row r="44" spans="1:27" ht="26.25" thickBot="1" x14ac:dyDescent="0.3">
      <c r="A44" s="262"/>
      <c r="B44" s="260"/>
      <c r="C44" s="260"/>
      <c r="D44" s="276"/>
      <c r="E44" s="276"/>
      <c r="F44" s="28" t="s">
        <v>3</v>
      </c>
      <c r="G44" s="1">
        <v>148</v>
      </c>
      <c r="H44" s="1">
        <v>140</v>
      </c>
      <c r="I44" s="1">
        <v>168</v>
      </c>
      <c r="J44" s="1">
        <v>142</v>
      </c>
      <c r="K44" s="1">
        <v>156</v>
      </c>
      <c r="L44" s="1">
        <v>122</v>
      </c>
      <c r="M44" s="1">
        <v>66</v>
      </c>
      <c r="N44" s="1">
        <v>87</v>
      </c>
      <c r="O44" s="1">
        <v>59</v>
      </c>
      <c r="P44" s="1">
        <v>82</v>
      </c>
      <c r="Q44" s="1">
        <v>79</v>
      </c>
      <c r="R44" s="1">
        <v>67</v>
      </c>
      <c r="S44" s="1">
        <v>55</v>
      </c>
      <c r="T44" s="1">
        <v>36</v>
      </c>
      <c r="U44" s="1">
        <v>74</v>
      </c>
      <c r="V44" s="1">
        <v>59</v>
      </c>
      <c r="W44" s="1">
        <v>71</v>
      </c>
      <c r="X44" s="1">
        <v>80</v>
      </c>
      <c r="Y44" s="1">
        <v>63</v>
      </c>
      <c r="Z44" s="1">
        <f t="shared" si="0"/>
        <v>1754</v>
      </c>
      <c r="AA44" s="256"/>
    </row>
    <row r="45" spans="1:27" x14ac:dyDescent="0.25">
      <c r="A45" s="261" t="s">
        <v>109</v>
      </c>
      <c r="B45" s="259" t="s">
        <v>8</v>
      </c>
      <c r="C45" s="259"/>
      <c r="D45" s="275" t="s">
        <v>1128</v>
      </c>
      <c r="E45" s="275" t="s">
        <v>1129</v>
      </c>
      <c r="F45" s="27" t="s">
        <v>6</v>
      </c>
      <c r="G45" s="4">
        <v>98</v>
      </c>
      <c r="H45" s="4">
        <v>69</v>
      </c>
      <c r="I45" s="4">
        <v>68</v>
      </c>
      <c r="J45" s="4">
        <v>65</v>
      </c>
      <c r="K45" s="4">
        <v>59</v>
      </c>
      <c r="L45" s="4">
        <v>81</v>
      </c>
      <c r="M45" s="4">
        <v>63</v>
      </c>
      <c r="N45" s="4">
        <v>66</v>
      </c>
      <c r="O45" s="4">
        <v>55</v>
      </c>
      <c r="P45" s="4">
        <v>79</v>
      </c>
      <c r="Q45" s="4">
        <v>28</v>
      </c>
      <c r="R45" s="4">
        <v>26</v>
      </c>
      <c r="S45" s="4">
        <v>24</v>
      </c>
      <c r="T45" s="4">
        <v>25</v>
      </c>
      <c r="U45" s="4">
        <v>18</v>
      </c>
      <c r="V45" s="4">
        <v>19</v>
      </c>
      <c r="W45" s="4">
        <v>22</v>
      </c>
      <c r="X45" s="4">
        <v>26</v>
      </c>
      <c r="Y45" s="4">
        <v>26</v>
      </c>
      <c r="Z45" s="4">
        <f t="shared" si="0"/>
        <v>917</v>
      </c>
      <c r="AA45" s="255"/>
    </row>
    <row r="46" spans="1:27" ht="25.5" x14ac:dyDescent="0.25">
      <c r="A46" s="262"/>
      <c r="B46" s="260"/>
      <c r="C46" s="260"/>
      <c r="D46" s="276"/>
      <c r="E46" s="276"/>
      <c r="F46" s="28" t="s">
        <v>3</v>
      </c>
      <c r="G46" s="1">
        <v>98</v>
      </c>
      <c r="H46" s="1">
        <v>69</v>
      </c>
      <c r="I46" s="1">
        <v>68</v>
      </c>
      <c r="J46" s="1">
        <v>65</v>
      </c>
      <c r="K46" s="1">
        <v>59</v>
      </c>
      <c r="L46" s="1">
        <v>81</v>
      </c>
      <c r="M46" s="1">
        <v>63</v>
      </c>
      <c r="N46" s="1">
        <v>66</v>
      </c>
      <c r="O46" s="1">
        <v>55</v>
      </c>
      <c r="P46" s="1">
        <v>79</v>
      </c>
      <c r="Q46" s="1">
        <v>28</v>
      </c>
      <c r="R46" s="1">
        <v>26</v>
      </c>
      <c r="S46" s="1">
        <v>24</v>
      </c>
      <c r="T46" s="1">
        <v>25</v>
      </c>
      <c r="U46" s="1">
        <v>18</v>
      </c>
      <c r="V46" s="1">
        <v>19</v>
      </c>
      <c r="W46" s="1">
        <v>22</v>
      </c>
      <c r="X46" s="1">
        <v>26</v>
      </c>
      <c r="Y46" s="1">
        <v>26</v>
      </c>
      <c r="Z46" s="1">
        <f t="shared" si="0"/>
        <v>917</v>
      </c>
      <c r="AA46" s="256"/>
    </row>
    <row r="47" spans="1:27" x14ac:dyDescent="0.25">
      <c r="A47" s="262"/>
      <c r="B47" s="260" t="s">
        <v>10</v>
      </c>
      <c r="C47" s="286" t="s">
        <v>112</v>
      </c>
      <c r="D47" s="276" t="s">
        <v>1130</v>
      </c>
      <c r="E47" s="276" t="s">
        <v>1131</v>
      </c>
      <c r="F47" s="28" t="s">
        <v>6</v>
      </c>
      <c r="G47" s="1">
        <v>13</v>
      </c>
      <c r="H47" s="1">
        <v>6</v>
      </c>
      <c r="I47" s="1">
        <v>9</v>
      </c>
      <c r="J47" s="1">
        <v>7</v>
      </c>
      <c r="K47" s="1">
        <v>6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f t="shared" si="0"/>
        <v>41</v>
      </c>
      <c r="AA47" s="256"/>
    </row>
    <row r="48" spans="1:27" ht="26.25" thickBot="1" x14ac:dyDescent="0.3">
      <c r="A48" s="262"/>
      <c r="B48" s="260"/>
      <c r="C48" s="286"/>
      <c r="D48" s="276"/>
      <c r="E48" s="276"/>
      <c r="F48" s="28" t="s">
        <v>3</v>
      </c>
      <c r="G48" s="1">
        <v>13</v>
      </c>
      <c r="H48" s="1">
        <v>6</v>
      </c>
      <c r="I48" s="1">
        <v>9</v>
      </c>
      <c r="J48" s="1">
        <v>7</v>
      </c>
      <c r="K48" s="1">
        <v>6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f t="shared" si="0"/>
        <v>41</v>
      </c>
      <c r="AA48" s="256"/>
    </row>
    <row r="49" spans="1:27" x14ac:dyDescent="0.25">
      <c r="A49" s="261" t="s">
        <v>120</v>
      </c>
      <c r="B49" s="259" t="s">
        <v>8</v>
      </c>
      <c r="C49" s="259"/>
      <c r="D49" s="275" t="s">
        <v>1132</v>
      </c>
      <c r="E49" s="275" t="s">
        <v>1133</v>
      </c>
      <c r="F49" s="27" t="s">
        <v>6</v>
      </c>
      <c r="G49" s="4">
        <v>115</v>
      </c>
      <c r="H49" s="4">
        <v>117</v>
      </c>
      <c r="I49" s="4">
        <v>111</v>
      </c>
      <c r="J49" s="4">
        <v>100</v>
      </c>
      <c r="K49" s="4">
        <v>85</v>
      </c>
      <c r="L49" s="4">
        <v>103</v>
      </c>
      <c r="M49" s="4">
        <v>76</v>
      </c>
      <c r="N49" s="4">
        <v>75</v>
      </c>
      <c r="O49" s="4">
        <v>49</v>
      </c>
      <c r="P49" s="4">
        <v>76</v>
      </c>
      <c r="Q49" s="4">
        <v>57</v>
      </c>
      <c r="R49" s="4">
        <v>72</v>
      </c>
      <c r="S49" s="4">
        <v>96</v>
      </c>
      <c r="T49" s="4">
        <v>72</v>
      </c>
      <c r="U49" s="4">
        <v>52</v>
      </c>
      <c r="V49" s="4">
        <v>61</v>
      </c>
      <c r="W49" s="4">
        <v>54</v>
      </c>
      <c r="X49" s="4">
        <v>75</v>
      </c>
      <c r="Y49" s="4">
        <v>66</v>
      </c>
      <c r="Z49" s="4">
        <f t="shared" si="0"/>
        <v>1512</v>
      </c>
      <c r="AA49" s="255"/>
    </row>
    <row r="50" spans="1:27" ht="25.5" x14ac:dyDescent="0.25">
      <c r="A50" s="262"/>
      <c r="B50" s="260"/>
      <c r="C50" s="260"/>
      <c r="D50" s="276"/>
      <c r="E50" s="276"/>
      <c r="F50" s="28" t="s">
        <v>3</v>
      </c>
      <c r="G50" s="1">
        <v>115</v>
      </c>
      <c r="H50" s="1">
        <v>117</v>
      </c>
      <c r="I50" s="1">
        <v>111</v>
      </c>
      <c r="J50" s="1">
        <v>100</v>
      </c>
      <c r="K50" s="1">
        <v>85</v>
      </c>
      <c r="L50" s="1">
        <v>103</v>
      </c>
      <c r="M50" s="1">
        <v>76</v>
      </c>
      <c r="N50" s="1">
        <v>75</v>
      </c>
      <c r="O50" s="1">
        <v>49</v>
      </c>
      <c r="P50" s="1">
        <v>76</v>
      </c>
      <c r="Q50" s="1">
        <v>57</v>
      </c>
      <c r="R50" s="1">
        <v>72</v>
      </c>
      <c r="S50" s="1">
        <v>96</v>
      </c>
      <c r="T50" s="1">
        <v>72</v>
      </c>
      <c r="U50" s="1">
        <v>52</v>
      </c>
      <c r="V50" s="1">
        <v>61</v>
      </c>
      <c r="W50" s="1">
        <v>54</v>
      </c>
      <c r="X50" s="1">
        <v>75</v>
      </c>
      <c r="Y50" s="1">
        <v>66</v>
      </c>
      <c r="Z50" s="1">
        <f t="shared" si="0"/>
        <v>1512</v>
      </c>
      <c r="AA50" s="256"/>
    </row>
    <row r="51" spans="1:27" x14ac:dyDescent="0.25">
      <c r="A51" s="262"/>
      <c r="B51" s="260" t="s">
        <v>10</v>
      </c>
      <c r="C51" s="286" t="s">
        <v>123</v>
      </c>
      <c r="D51" s="276" t="s">
        <v>1134</v>
      </c>
      <c r="E51" s="276" t="s">
        <v>1135</v>
      </c>
      <c r="F51" s="28" t="s">
        <v>6</v>
      </c>
      <c r="G51" s="1">
        <v>43</v>
      </c>
      <c r="H51" s="1">
        <v>44</v>
      </c>
      <c r="I51" s="1">
        <v>43</v>
      </c>
      <c r="J51" s="1">
        <v>35</v>
      </c>
      <c r="K51" s="1">
        <v>35</v>
      </c>
      <c r="L51" s="1">
        <v>44</v>
      </c>
      <c r="M51" s="1">
        <v>27</v>
      </c>
      <c r="N51" s="1">
        <v>32</v>
      </c>
      <c r="O51" s="1">
        <v>20</v>
      </c>
      <c r="P51" s="1">
        <v>0</v>
      </c>
      <c r="Q51" s="1">
        <v>12</v>
      </c>
      <c r="R51" s="1">
        <v>11</v>
      </c>
      <c r="S51" s="1">
        <v>7</v>
      </c>
      <c r="T51" s="1">
        <v>8</v>
      </c>
      <c r="U51" s="1">
        <v>6</v>
      </c>
      <c r="V51" s="1">
        <v>0</v>
      </c>
      <c r="W51" s="1">
        <v>0</v>
      </c>
      <c r="X51" s="1">
        <v>0</v>
      </c>
      <c r="Y51" s="1">
        <v>0</v>
      </c>
      <c r="Z51" s="1">
        <f t="shared" si="0"/>
        <v>367</v>
      </c>
      <c r="AA51" s="256"/>
    </row>
    <row r="52" spans="1:27" ht="26.25" thickBot="1" x14ac:dyDescent="0.3">
      <c r="A52" s="262"/>
      <c r="B52" s="260"/>
      <c r="C52" s="286"/>
      <c r="D52" s="276"/>
      <c r="E52" s="276"/>
      <c r="F52" s="28" t="s">
        <v>3</v>
      </c>
      <c r="G52" s="1">
        <v>43</v>
      </c>
      <c r="H52" s="1">
        <v>44</v>
      </c>
      <c r="I52" s="1">
        <v>43</v>
      </c>
      <c r="J52" s="1">
        <v>35</v>
      </c>
      <c r="K52" s="1">
        <v>35</v>
      </c>
      <c r="L52" s="1">
        <v>44</v>
      </c>
      <c r="M52" s="1">
        <v>27</v>
      </c>
      <c r="N52" s="1">
        <v>32</v>
      </c>
      <c r="O52" s="1">
        <v>20</v>
      </c>
      <c r="P52" s="1">
        <v>0</v>
      </c>
      <c r="Q52" s="1">
        <v>12</v>
      </c>
      <c r="R52" s="1">
        <v>11</v>
      </c>
      <c r="S52" s="1">
        <v>7</v>
      </c>
      <c r="T52" s="1">
        <v>8</v>
      </c>
      <c r="U52" s="1">
        <v>6</v>
      </c>
      <c r="V52" s="1">
        <v>0</v>
      </c>
      <c r="W52" s="1">
        <v>0</v>
      </c>
      <c r="X52" s="1">
        <v>0</v>
      </c>
      <c r="Y52" s="1">
        <v>0</v>
      </c>
      <c r="Z52" s="1">
        <f t="shared" si="0"/>
        <v>367</v>
      </c>
      <c r="AA52" s="256"/>
    </row>
    <row r="53" spans="1:27" x14ac:dyDescent="0.25">
      <c r="A53" s="261" t="s">
        <v>128</v>
      </c>
      <c r="B53" s="259" t="s">
        <v>8</v>
      </c>
      <c r="C53" s="259"/>
      <c r="D53" s="275" t="s">
        <v>1136</v>
      </c>
      <c r="E53" s="275" t="s">
        <v>1137</v>
      </c>
      <c r="F53" s="27" t="s">
        <v>6</v>
      </c>
      <c r="G53" s="4">
        <v>21</v>
      </c>
      <c r="H53" s="4">
        <v>21</v>
      </c>
      <c r="I53" s="4">
        <v>31</v>
      </c>
      <c r="J53" s="4">
        <v>29</v>
      </c>
      <c r="K53" s="4">
        <v>24</v>
      </c>
      <c r="L53" s="4">
        <v>15</v>
      </c>
      <c r="M53" s="4">
        <v>16</v>
      </c>
      <c r="N53" s="4">
        <v>48</v>
      </c>
      <c r="O53" s="4">
        <v>47</v>
      </c>
      <c r="P53" s="4">
        <v>19</v>
      </c>
      <c r="Q53" s="4">
        <v>25</v>
      </c>
      <c r="R53" s="4">
        <v>24</v>
      </c>
      <c r="S53" s="4">
        <v>27</v>
      </c>
      <c r="T53" s="4">
        <v>31</v>
      </c>
      <c r="U53" s="4">
        <v>41</v>
      </c>
      <c r="V53" s="4">
        <v>33</v>
      </c>
      <c r="W53" s="4">
        <v>30</v>
      </c>
      <c r="X53" s="4">
        <v>20</v>
      </c>
      <c r="Y53" s="4">
        <v>28</v>
      </c>
      <c r="Z53" s="4">
        <f t="shared" si="0"/>
        <v>530</v>
      </c>
      <c r="AA53" s="255"/>
    </row>
    <row r="54" spans="1:27" ht="25.5" x14ac:dyDescent="0.25">
      <c r="A54" s="262"/>
      <c r="B54" s="260"/>
      <c r="C54" s="260"/>
      <c r="D54" s="276"/>
      <c r="E54" s="276"/>
      <c r="F54" s="28" t="s">
        <v>3</v>
      </c>
      <c r="G54" s="1">
        <v>21</v>
      </c>
      <c r="H54" s="1">
        <v>21</v>
      </c>
      <c r="I54" s="1">
        <v>31</v>
      </c>
      <c r="J54" s="1">
        <v>29</v>
      </c>
      <c r="K54" s="1">
        <v>24</v>
      </c>
      <c r="L54" s="1">
        <v>15</v>
      </c>
      <c r="M54" s="1">
        <v>16</v>
      </c>
      <c r="N54" s="1">
        <v>48</v>
      </c>
      <c r="O54" s="1">
        <v>47</v>
      </c>
      <c r="P54" s="1">
        <v>19</v>
      </c>
      <c r="Q54" s="1">
        <v>25</v>
      </c>
      <c r="R54" s="1">
        <v>24</v>
      </c>
      <c r="S54" s="1">
        <v>27</v>
      </c>
      <c r="T54" s="1">
        <v>31</v>
      </c>
      <c r="U54" s="1">
        <v>41</v>
      </c>
      <c r="V54" s="1">
        <v>33</v>
      </c>
      <c r="W54" s="1">
        <v>30</v>
      </c>
      <c r="X54" s="1">
        <v>20</v>
      </c>
      <c r="Y54" s="1">
        <v>28</v>
      </c>
      <c r="Z54" s="1">
        <f t="shared" si="0"/>
        <v>530</v>
      </c>
      <c r="AA54" s="256"/>
    </row>
    <row r="55" spans="1:27" x14ac:dyDescent="0.25">
      <c r="A55" s="262"/>
      <c r="B55" s="260" t="s">
        <v>10</v>
      </c>
      <c r="C55" s="286" t="s">
        <v>131</v>
      </c>
      <c r="D55" s="276" t="s">
        <v>1138</v>
      </c>
      <c r="E55" s="276" t="s">
        <v>1139</v>
      </c>
      <c r="F55" s="28" t="s">
        <v>6</v>
      </c>
      <c r="G55" s="1">
        <v>14</v>
      </c>
      <c r="H55" s="1">
        <v>12</v>
      </c>
      <c r="I55" s="1">
        <v>21</v>
      </c>
      <c r="J55" s="1">
        <v>9</v>
      </c>
      <c r="K55" s="1">
        <v>5</v>
      </c>
      <c r="L55" s="1">
        <v>14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f t="shared" si="0"/>
        <v>75</v>
      </c>
      <c r="AA55" s="256"/>
    </row>
    <row r="56" spans="1:27" ht="26.25" thickBot="1" x14ac:dyDescent="0.3">
      <c r="A56" s="262"/>
      <c r="B56" s="260"/>
      <c r="C56" s="286"/>
      <c r="D56" s="276"/>
      <c r="E56" s="276"/>
      <c r="F56" s="28" t="s">
        <v>3</v>
      </c>
      <c r="G56" s="1">
        <v>14</v>
      </c>
      <c r="H56" s="1">
        <v>12</v>
      </c>
      <c r="I56" s="1">
        <v>21</v>
      </c>
      <c r="J56" s="1">
        <v>9</v>
      </c>
      <c r="K56" s="1">
        <v>5</v>
      </c>
      <c r="L56" s="1">
        <v>14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f t="shared" si="0"/>
        <v>75</v>
      </c>
      <c r="AA56" s="256"/>
    </row>
    <row r="57" spans="1:27" x14ac:dyDescent="0.25">
      <c r="A57" s="261" t="s">
        <v>133</v>
      </c>
      <c r="B57" s="259" t="s">
        <v>8</v>
      </c>
      <c r="C57" s="259"/>
      <c r="D57" s="275" t="s">
        <v>1140</v>
      </c>
      <c r="E57" s="275" t="s">
        <v>1141</v>
      </c>
      <c r="F57" s="27" t="s">
        <v>6</v>
      </c>
      <c r="G57" s="4">
        <v>71</v>
      </c>
      <c r="H57" s="4">
        <v>93</v>
      </c>
      <c r="I57" s="4">
        <v>94</v>
      </c>
      <c r="J57" s="4">
        <v>96</v>
      </c>
      <c r="K57" s="4">
        <v>82</v>
      </c>
      <c r="L57" s="4">
        <v>85</v>
      </c>
      <c r="M57" s="4">
        <v>70</v>
      </c>
      <c r="N57" s="4">
        <v>65</v>
      </c>
      <c r="O57" s="4">
        <v>50</v>
      </c>
      <c r="P57" s="4">
        <v>48</v>
      </c>
      <c r="Q57" s="4">
        <v>37</v>
      </c>
      <c r="R57" s="4">
        <v>28</v>
      </c>
      <c r="S57" s="4">
        <v>34</v>
      </c>
      <c r="T57" s="4">
        <v>34</v>
      </c>
      <c r="U57" s="4">
        <v>22</v>
      </c>
      <c r="V57" s="4">
        <v>25</v>
      </c>
      <c r="W57" s="4">
        <v>25</v>
      </c>
      <c r="X57" s="4">
        <v>16</v>
      </c>
      <c r="Y57" s="4">
        <v>27</v>
      </c>
      <c r="Z57" s="4">
        <f t="shared" si="0"/>
        <v>1002</v>
      </c>
      <c r="AA57" s="255"/>
    </row>
    <row r="58" spans="1:27" ht="26.25" thickBot="1" x14ac:dyDescent="0.3">
      <c r="A58" s="262"/>
      <c r="B58" s="260"/>
      <c r="C58" s="260"/>
      <c r="D58" s="276"/>
      <c r="E58" s="276"/>
      <c r="F58" s="28" t="s">
        <v>3</v>
      </c>
      <c r="G58" s="1">
        <v>71</v>
      </c>
      <c r="H58" s="1">
        <v>93</v>
      </c>
      <c r="I58" s="1">
        <v>94</v>
      </c>
      <c r="J58" s="1">
        <v>96</v>
      </c>
      <c r="K58" s="1">
        <v>82</v>
      </c>
      <c r="L58" s="1">
        <v>85</v>
      </c>
      <c r="M58" s="1">
        <v>70</v>
      </c>
      <c r="N58" s="1">
        <v>65</v>
      </c>
      <c r="O58" s="1">
        <v>50</v>
      </c>
      <c r="P58" s="1">
        <v>48</v>
      </c>
      <c r="Q58" s="1">
        <v>37</v>
      </c>
      <c r="R58" s="1">
        <v>28</v>
      </c>
      <c r="S58" s="1">
        <v>34</v>
      </c>
      <c r="T58" s="1">
        <v>34</v>
      </c>
      <c r="U58" s="1">
        <v>22</v>
      </c>
      <c r="V58" s="1">
        <v>25</v>
      </c>
      <c r="W58" s="1">
        <v>25</v>
      </c>
      <c r="X58" s="1">
        <v>16</v>
      </c>
      <c r="Y58" s="1">
        <v>27</v>
      </c>
      <c r="Z58" s="1">
        <f t="shared" si="0"/>
        <v>1002</v>
      </c>
      <c r="AA58" s="256"/>
    </row>
    <row r="59" spans="1:27" x14ac:dyDescent="0.25">
      <c r="A59" s="261" t="s">
        <v>136</v>
      </c>
      <c r="B59" s="259" t="s">
        <v>8</v>
      </c>
      <c r="C59" s="259"/>
      <c r="D59" s="275" t="s">
        <v>1142</v>
      </c>
      <c r="E59" s="275" t="s">
        <v>1143</v>
      </c>
      <c r="F59" s="27" t="s">
        <v>6</v>
      </c>
      <c r="G59" s="4">
        <v>271</v>
      </c>
      <c r="H59" s="4">
        <v>214</v>
      </c>
      <c r="I59" s="4">
        <v>168</v>
      </c>
      <c r="J59" s="4">
        <v>230</v>
      </c>
      <c r="K59" s="4">
        <v>194</v>
      </c>
      <c r="L59" s="4">
        <v>241</v>
      </c>
      <c r="M59" s="4">
        <v>202</v>
      </c>
      <c r="N59" s="4">
        <v>258</v>
      </c>
      <c r="O59" s="4">
        <v>201</v>
      </c>
      <c r="P59" s="4">
        <v>326</v>
      </c>
      <c r="Q59" s="4">
        <v>200</v>
      </c>
      <c r="R59" s="4">
        <v>177</v>
      </c>
      <c r="S59" s="4">
        <v>169</v>
      </c>
      <c r="T59" s="4">
        <v>182</v>
      </c>
      <c r="U59" s="4">
        <v>171</v>
      </c>
      <c r="V59" s="4">
        <v>170</v>
      </c>
      <c r="W59" s="4">
        <v>153</v>
      </c>
      <c r="X59" s="4">
        <v>147</v>
      </c>
      <c r="Y59" s="4">
        <v>145</v>
      </c>
      <c r="Z59" s="4">
        <f t="shared" si="0"/>
        <v>3819</v>
      </c>
      <c r="AA59" s="255"/>
    </row>
    <row r="60" spans="1:27" ht="25.5" x14ac:dyDescent="0.25">
      <c r="A60" s="262"/>
      <c r="B60" s="260"/>
      <c r="C60" s="260"/>
      <c r="D60" s="276"/>
      <c r="E60" s="276"/>
      <c r="F60" s="28" t="s">
        <v>3</v>
      </c>
      <c r="G60" s="1">
        <v>271</v>
      </c>
      <c r="H60" s="1">
        <v>214</v>
      </c>
      <c r="I60" s="1">
        <v>168</v>
      </c>
      <c r="J60" s="1">
        <v>230</v>
      </c>
      <c r="K60" s="1">
        <v>194</v>
      </c>
      <c r="L60" s="1">
        <v>241</v>
      </c>
      <c r="M60" s="1">
        <v>202</v>
      </c>
      <c r="N60" s="1">
        <v>258</v>
      </c>
      <c r="O60" s="1">
        <v>201</v>
      </c>
      <c r="P60" s="1">
        <v>326</v>
      </c>
      <c r="Q60" s="1">
        <v>200</v>
      </c>
      <c r="R60" s="1">
        <v>177</v>
      </c>
      <c r="S60" s="1">
        <v>169</v>
      </c>
      <c r="T60" s="1">
        <v>182</v>
      </c>
      <c r="U60" s="1">
        <v>171</v>
      </c>
      <c r="V60" s="1">
        <v>170</v>
      </c>
      <c r="W60" s="1">
        <v>153</v>
      </c>
      <c r="X60" s="1">
        <v>147</v>
      </c>
      <c r="Y60" s="1">
        <v>145</v>
      </c>
      <c r="Z60" s="1">
        <f t="shared" si="0"/>
        <v>3819</v>
      </c>
      <c r="AA60" s="256"/>
    </row>
    <row r="61" spans="1:27" x14ac:dyDescent="0.25">
      <c r="A61" s="262"/>
      <c r="B61" s="260" t="s">
        <v>10</v>
      </c>
      <c r="C61" s="286" t="s">
        <v>139</v>
      </c>
      <c r="D61" s="276" t="s">
        <v>1144</v>
      </c>
      <c r="E61" s="276" t="s">
        <v>1145</v>
      </c>
      <c r="F61" s="28" t="s">
        <v>6</v>
      </c>
      <c r="G61" s="1">
        <v>72</v>
      </c>
      <c r="H61" s="1">
        <v>85</v>
      </c>
      <c r="I61" s="1">
        <v>63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f t="shared" si="0"/>
        <v>220</v>
      </c>
      <c r="AA61" s="256"/>
    </row>
    <row r="62" spans="1:27" ht="26.25" thickBot="1" x14ac:dyDescent="0.3">
      <c r="A62" s="262"/>
      <c r="B62" s="260"/>
      <c r="C62" s="286"/>
      <c r="D62" s="276"/>
      <c r="E62" s="276"/>
      <c r="F62" s="28" t="s">
        <v>3</v>
      </c>
      <c r="G62" s="1">
        <v>72</v>
      </c>
      <c r="H62" s="1">
        <v>85</v>
      </c>
      <c r="I62" s="1">
        <v>63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f t="shared" si="0"/>
        <v>220</v>
      </c>
      <c r="AA62" s="256"/>
    </row>
    <row r="63" spans="1:27" x14ac:dyDescent="0.25">
      <c r="A63" s="261" t="s">
        <v>141</v>
      </c>
      <c r="B63" s="259" t="s">
        <v>8</v>
      </c>
      <c r="C63" s="259"/>
      <c r="D63" s="275" t="s">
        <v>1146</v>
      </c>
      <c r="E63" s="275" t="s">
        <v>1147</v>
      </c>
      <c r="F63" s="27" t="s">
        <v>6</v>
      </c>
      <c r="G63" s="4">
        <v>101</v>
      </c>
      <c r="H63" s="4">
        <v>106</v>
      </c>
      <c r="I63" s="4">
        <v>125</v>
      </c>
      <c r="J63" s="4">
        <v>96</v>
      </c>
      <c r="K63" s="4">
        <v>135</v>
      </c>
      <c r="L63" s="4">
        <v>97</v>
      </c>
      <c r="M63" s="4">
        <v>75</v>
      </c>
      <c r="N63" s="4">
        <v>83</v>
      </c>
      <c r="O63" s="4">
        <v>89</v>
      </c>
      <c r="P63" s="4">
        <v>67</v>
      </c>
      <c r="Q63" s="4">
        <v>93</v>
      </c>
      <c r="R63" s="4">
        <v>90</v>
      </c>
      <c r="S63" s="4">
        <v>81</v>
      </c>
      <c r="T63" s="4">
        <v>80</v>
      </c>
      <c r="U63" s="4">
        <v>71</v>
      </c>
      <c r="V63" s="4">
        <v>91</v>
      </c>
      <c r="W63" s="4">
        <v>70</v>
      </c>
      <c r="X63" s="4">
        <v>78</v>
      </c>
      <c r="Y63" s="4">
        <v>102</v>
      </c>
      <c r="Z63" s="4">
        <f t="shared" si="0"/>
        <v>1730</v>
      </c>
      <c r="AA63" s="255"/>
    </row>
    <row r="64" spans="1:27" ht="25.5" x14ac:dyDescent="0.25">
      <c r="A64" s="262"/>
      <c r="B64" s="260"/>
      <c r="C64" s="260"/>
      <c r="D64" s="276"/>
      <c r="E64" s="276"/>
      <c r="F64" s="28" t="s">
        <v>3</v>
      </c>
      <c r="G64" s="1">
        <v>101</v>
      </c>
      <c r="H64" s="1">
        <v>106</v>
      </c>
      <c r="I64" s="1">
        <v>125</v>
      </c>
      <c r="J64" s="1">
        <v>96</v>
      </c>
      <c r="K64" s="1">
        <v>135</v>
      </c>
      <c r="L64" s="1">
        <v>97</v>
      </c>
      <c r="M64" s="1">
        <v>75</v>
      </c>
      <c r="N64" s="1">
        <v>83</v>
      </c>
      <c r="O64" s="1">
        <v>89</v>
      </c>
      <c r="P64" s="1">
        <v>67</v>
      </c>
      <c r="Q64" s="1">
        <v>93</v>
      </c>
      <c r="R64" s="1">
        <v>90</v>
      </c>
      <c r="S64" s="1">
        <v>81</v>
      </c>
      <c r="T64" s="1">
        <v>80</v>
      </c>
      <c r="U64" s="1">
        <v>71</v>
      </c>
      <c r="V64" s="1">
        <v>91</v>
      </c>
      <c r="W64" s="1">
        <v>70</v>
      </c>
      <c r="X64" s="1">
        <v>78</v>
      </c>
      <c r="Y64" s="1">
        <v>102</v>
      </c>
      <c r="Z64" s="1">
        <f t="shared" si="0"/>
        <v>1730</v>
      </c>
      <c r="AA64" s="256"/>
    </row>
    <row r="65" spans="1:27" x14ac:dyDescent="0.25">
      <c r="A65" s="262"/>
      <c r="B65" s="260" t="s">
        <v>10</v>
      </c>
      <c r="C65" s="286" t="s">
        <v>144</v>
      </c>
      <c r="D65" s="276" t="s">
        <v>1148</v>
      </c>
      <c r="E65" s="276" t="s">
        <v>1149</v>
      </c>
      <c r="F65" s="28" t="s">
        <v>6</v>
      </c>
      <c r="G65" s="1">
        <v>15</v>
      </c>
      <c r="H65" s="1">
        <v>16</v>
      </c>
      <c r="I65" s="1">
        <v>14</v>
      </c>
      <c r="J65" s="1">
        <v>14</v>
      </c>
      <c r="K65" s="1">
        <v>11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f t="shared" si="0"/>
        <v>70</v>
      </c>
      <c r="AA65" s="256"/>
    </row>
    <row r="66" spans="1:27" ht="26.25" thickBot="1" x14ac:dyDescent="0.3">
      <c r="A66" s="262"/>
      <c r="B66" s="260"/>
      <c r="C66" s="286"/>
      <c r="D66" s="276"/>
      <c r="E66" s="276"/>
      <c r="F66" s="28" t="s">
        <v>3</v>
      </c>
      <c r="G66" s="1">
        <v>15</v>
      </c>
      <c r="H66" s="1">
        <v>16</v>
      </c>
      <c r="I66" s="1">
        <v>14</v>
      </c>
      <c r="J66" s="1">
        <v>14</v>
      </c>
      <c r="K66" s="1">
        <v>11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f t="shared" si="0"/>
        <v>70</v>
      </c>
      <c r="AA66" s="256"/>
    </row>
    <row r="67" spans="1:27" x14ac:dyDescent="0.25">
      <c r="A67" s="261" t="s">
        <v>158</v>
      </c>
      <c r="B67" s="259" t="s">
        <v>8</v>
      </c>
      <c r="C67" s="259"/>
      <c r="D67" s="275" t="s">
        <v>1150</v>
      </c>
      <c r="E67" s="275" t="s">
        <v>1151</v>
      </c>
      <c r="F67" s="27" t="s">
        <v>6</v>
      </c>
      <c r="G67" s="4">
        <v>85</v>
      </c>
      <c r="H67" s="4">
        <v>78</v>
      </c>
      <c r="I67" s="4">
        <v>118</v>
      </c>
      <c r="J67" s="4">
        <v>76</v>
      </c>
      <c r="K67" s="4">
        <v>103</v>
      </c>
      <c r="L67" s="4">
        <v>38</v>
      </c>
      <c r="M67" s="4">
        <v>77</v>
      </c>
      <c r="N67" s="4">
        <v>40</v>
      </c>
      <c r="O67" s="4">
        <v>67</v>
      </c>
      <c r="P67" s="4">
        <v>53</v>
      </c>
      <c r="Q67" s="4">
        <v>53</v>
      </c>
      <c r="R67" s="4">
        <v>30</v>
      </c>
      <c r="S67" s="4">
        <v>43</v>
      </c>
      <c r="T67" s="4">
        <v>27</v>
      </c>
      <c r="U67" s="4">
        <v>38</v>
      </c>
      <c r="V67" s="4">
        <v>25</v>
      </c>
      <c r="W67" s="4">
        <v>27</v>
      </c>
      <c r="X67" s="4">
        <v>22</v>
      </c>
      <c r="Y67" s="4">
        <v>33</v>
      </c>
      <c r="Z67" s="4">
        <f t="shared" si="0"/>
        <v>1033</v>
      </c>
      <c r="AA67" s="255"/>
    </row>
    <row r="68" spans="1:27" ht="25.5" x14ac:dyDescent="0.25">
      <c r="A68" s="262"/>
      <c r="B68" s="260"/>
      <c r="C68" s="260"/>
      <c r="D68" s="276"/>
      <c r="E68" s="276"/>
      <c r="F68" s="28" t="s">
        <v>3</v>
      </c>
      <c r="G68" s="1">
        <v>85</v>
      </c>
      <c r="H68" s="1">
        <v>78</v>
      </c>
      <c r="I68" s="1">
        <v>118</v>
      </c>
      <c r="J68" s="1">
        <v>76</v>
      </c>
      <c r="K68" s="1">
        <v>103</v>
      </c>
      <c r="L68" s="1">
        <v>38</v>
      </c>
      <c r="M68" s="1">
        <v>77</v>
      </c>
      <c r="N68" s="1">
        <v>40</v>
      </c>
      <c r="O68" s="1">
        <v>67</v>
      </c>
      <c r="P68" s="1">
        <v>53</v>
      </c>
      <c r="Q68" s="1">
        <v>53</v>
      </c>
      <c r="R68" s="1">
        <v>30</v>
      </c>
      <c r="S68" s="1">
        <v>43</v>
      </c>
      <c r="T68" s="1">
        <v>27</v>
      </c>
      <c r="U68" s="1">
        <v>38</v>
      </c>
      <c r="V68" s="1">
        <v>25</v>
      </c>
      <c r="W68" s="1">
        <v>27</v>
      </c>
      <c r="X68" s="1">
        <v>22</v>
      </c>
      <c r="Y68" s="1">
        <v>33</v>
      </c>
      <c r="Z68" s="1">
        <f t="shared" si="0"/>
        <v>1033</v>
      </c>
      <c r="AA68" s="256"/>
    </row>
    <row r="69" spans="1:27" x14ac:dyDescent="0.25">
      <c r="A69" s="262"/>
      <c r="B69" s="260" t="s">
        <v>10</v>
      </c>
      <c r="C69" s="286" t="s">
        <v>1152</v>
      </c>
      <c r="D69" s="276" t="s">
        <v>1153</v>
      </c>
      <c r="E69" s="276" t="s">
        <v>1154</v>
      </c>
      <c r="F69" s="28" t="s">
        <v>6</v>
      </c>
      <c r="G69" s="1">
        <v>6</v>
      </c>
      <c r="H69" s="1">
        <v>15</v>
      </c>
      <c r="I69" s="1">
        <v>14</v>
      </c>
      <c r="J69" s="1">
        <v>9</v>
      </c>
      <c r="K69" s="1">
        <v>7</v>
      </c>
      <c r="L69" s="1">
        <v>7</v>
      </c>
      <c r="M69" s="1">
        <v>0</v>
      </c>
      <c r="N69" s="1">
        <v>13</v>
      </c>
      <c r="O69" s="1">
        <v>5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f t="shared" si="0"/>
        <v>76</v>
      </c>
      <c r="AA69" s="256"/>
    </row>
    <row r="70" spans="1:27" ht="26.25" thickBot="1" x14ac:dyDescent="0.3">
      <c r="A70" s="262"/>
      <c r="B70" s="260"/>
      <c r="C70" s="286"/>
      <c r="D70" s="276"/>
      <c r="E70" s="276"/>
      <c r="F70" s="28" t="s">
        <v>3</v>
      </c>
      <c r="G70" s="1">
        <v>6</v>
      </c>
      <c r="H70" s="1">
        <v>15</v>
      </c>
      <c r="I70" s="1">
        <v>14</v>
      </c>
      <c r="J70" s="1">
        <v>9</v>
      </c>
      <c r="K70" s="1">
        <v>7</v>
      </c>
      <c r="L70" s="1">
        <v>7</v>
      </c>
      <c r="M70" s="1">
        <v>0</v>
      </c>
      <c r="N70" s="1">
        <v>13</v>
      </c>
      <c r="O70" s="1">
        <v>5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f t="shared" si="0"/>
        <v>76</v>
      </c>
      <c r="AA70" s="256"/>
    </row>
    <row r="71" spans="1:27" x14ac:dyDescent="0.25">
      <c r="A71" s="261" t="s">
        <v>161</v>
      </c>
      <c r="B71" s="259" t="s">
        <v>8</v>
      </c>
      <c r="C71" s="259"/>
      <c r="D71" s="275" t="s">
        <v>1155</v>
      </c>
      <c r="E71" s="275" t="s">
        <v>1156</v>
      </c>
      <c r="F71" s="27" t="s">
        <v>6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108</v>
      </c>
      <c r="M71" s="4">
        <v>111</v>
      </c>
      <c r="N71" s="4">
        <v>101</v>
      </c>
      <c r="O71" s="4">
        <v>142</v>
      </c>
      <c r="P71" s="4">
        <v>118</v>
      </c>
      <c r="Q71" s="4">
        <v>152</v>
      </c>
      <c r="R71" s="4">
        <v>157</v>
      </c>
      <c r="S71" s="4">
        <v>138</v>
      </c>
      <c r="T71" s="4">
        <v>133</v>
      </c>
      <c r="U71" s="4">
        <v>149</v>
      </c>
      <c r="V71" s="4">
        <v>154</v>
      </c>
      <c r="W71" s="4">
        <v>170</v>
      </c>
      <c r="X71" s="4">
        <v>164</v>
      </c>
      <c r="Y71" s="4">
        <v>197</v>
      </c>
      <c r="Z71" s="4">
        <f t="shared" ref="Z71:Z122" si="1">SUM(G71:Y71)</f>
        <v>1994</v>
      </c>
      <c r="AA71" s="255"/>
    </row>
    <row r="72" spans="1:27" ht="25.5" x14ac:dyDescent="0.25">
      <c r="A72" s="262"/>
      <c r="B72" s="260"/>
      <c r="C72" s="260"/>
      <c r="D72" s="276"/>
      <c r="E72" s="276"/>
      <c r="F72" s="28" t="s">
        <v>3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108</v>
      </c>
      <c r="M72" s="1">
        <v>111</v>
      </c>
      <c r="N72" s="1">
        <v>101</v>
      </c>
      <c r="O72" s="1">
        <v>142</v>
      </c>
      <c r="P72" s="1">
        <v>118</v>
      </c>
      <c r="Q72" s="1">
        <v>152</v>
      </c>
      <c r="R72" s="1">
        <v>157</v>
      </c>
      <c r="S72" s="1">
        <v>138</v>
      </c>
      <c r="T72" s="1">
        <v>133</v>
      </c>
      <c r="U72" s="1">
        <v>149</v>
      </c>
      <c r="V72" s="1">
        <v>154</v>
      </c>
      <c r="W72" s="1">
        <v>170</v>
      </c>
      <c r="X72" s="1">
        <v>164</v>
      </c>
      <c r="Y72" s="1">
        <v>197</v>
      </c>
      <c r="Z72" s="1">
        <f t="shared" si="1"/>
        <v>1994</v>
      </c>
      <c r="AA72" s="256"/>
    </row>
    <row r="73" spans="1:27" x14ac:dyDescent="0.25">
      <c r="A73" s="262"/>
      <c r="B73" s="260" t="s">
        <v>10</v>
      </c>
      <c r="C73" s="286" t="s">
        <v>1157</v>
      </c>
      <c r="D73" s="276" t="s">
        <v>1158</v>
      </c>
      <c r="E73" s="276" t="s">
        <v>1159</v>
      </c>
      <c r="F73" s="28" t="s">
        <v>6</v>
      </c>
      <c r="G73" s="1">
        <v>358</v>
      </c>
      <c r="H73" s="1">
        <v>379</v>
      </c>
      <c r="I73" s="1">
        <v>416</v>
      </c>
      <c r="J73" s="1">
        <v>472</v>
      </c>
      <c r="K73" s="1">
        <v>428</v>
      </c>
      <c r="L73" s="1">
        <v>344</v>
      </c>
      <c r="M73" s="1">
        <v>210</v>
      </c>
      <c r="N73" s="1">
        <v>141</v>
      </c>
      <c r="O73" s="1">
        <v>115</v>
      </c>
      <c r="P73" s="1">
        <v>67</v>
      </c>
      <c r="Q73" s="1">
        <v>23</v>
      </c>
      <c r="R73" s="1">
        <v>14</v>
      </c>
      <c r="S73" s="1">
        <v>20</v>
      </c>
      <c r="T73" s="1">
        <v>19</v>
      </c>
      <c r="U73" s="1">
        <v>21</v>
      </c>
      <c r="V73" s="1">
        <v>12</v>
      </c>
      <c r="W73" s="1">
        <v>0</v>
      </c>
      <c r="X73" s="1">
        <v>0</v>
      </c>
      <c r="Y73" s="1">
        <v>0</v>
      </c>
      <c r="Z73" s="1">
        <f t="shared" si="1"/>
        <v>3039</v>
      </c>
      <c r="AA73" s="256"/>
    </row>
    <row r="74" spans="1:27" ht="26.25" thickBot="1" x14ac:dyDescent="0.3">
      <c r="A74" s="262"/>
      <c r="B74" s="260"/>
      <c r="C74" s="286"/>
      <c r="D74" s="276"/>
      <c r="E74" s="276"/>
      <c r="F74" s="28" t="s">
        <v>3</v>
      </c>
      <c r="G74" s="1">
        <v>358</v>
      </c>
      <c r="H74" s="1">
        <v>379</v>
      </c>
      <c r="I74" s="1">
        <v>416</v>
      </c>
      <c r="J74" s="1">
        <v>472</v>
      </c>
      <c r="K74" s="1">
        <v>428</v>
      </c>
      <c r="L74" s="1">
        <v>344</v>
      </c>
      <c r="M74" s="1">
        <v>210</v>
      </c>
      <c r="N74" s="1">
        <v>141</v>
      </c>
      <c r="O74" s="1">
        <v>115</v>
      </c>
      <c r="P74" s="1">
        <v>67</v>
      </c>
      <c r="Q74" s="1">
        <v>23</v>
      </c>
      <c r="R74" s="1">
        <v>14</v>
      </c>
      <c r="S74" s="1">
        <v>20</v>
      </c>
      <c r="T74" s="1">
        <v>19</v>
      </c>
      <c r="U74" s="1">
        <v>21</v>
      </c>
      <c r="V74" s="1">
        <v>12</v>
      </c>
      <c r="W74" s="1">
        <v>0</v>
      </c>
      <c r="X74" s="1">
        <v>0</v>
      </c>
      <c r="Y74" s="1">
        <v>0</v>
      </c>
      <c r="Z74" s="1">
        <f t="shared" si="1"/>
        <v>3039</v>
      </c>
      <c r="AA74" s="256"/>
    </row>
    <row r="75" spans="1:27" x14ac:dyDescent="0.25">
      <c r="A75" s="261" t="s">
        <v>164</v>
      </c>
      <c r="B75" s="259" t="s">
        <v>8</v>
      </c>
      <c r="C75" s="259"/>
      <c r="D75" s="275" t="s">
        <v>1160</v>
      </c>
      <c r="E75" s="275" t="s">
        <v>2364</v>
      </c>
      <c r="F75" s="27" t="s">
        <v>6</v>
      </c>
      <c r="G75" s="4">
        <v>31</v>
      </c>
      <c r="H75" s="4">
        <v>21</v>
      </c>
      <c r="I75" s="4">
        <v>33</v>
      </c>
      <c r="J75" s="4">
        <v>22</v>
      </c>
      <c r="K75" s="4">
        <v>22</v>
      </c>
      <c r="L75" s="4">
        <v>15</v>
      </c>
      <c r="M75" s="4">
        <v>0</v>
      </c>
      <c r="N75" s="4">
        <v>18</v>
      </c>
      <c r="O75" s="4">
        <v>14</v>
      </c>
      <c r="P75" s="4">
        <v>17</v>
      </c>
      <c r="Q75" s="4">
        <v>13</v>
      </c>
      <c r="R75" s="4">
        <v>11</v>
      </c>
      <c r="S75" s="4">
        <v>11</v>
      </c>
      <c r="T75" s="4">
        <v>22</v>
      </c>
      <c r="U75" s="4">
        <v>12</v>
      </c>
      <c r="V75" s="4">
        <v>15</v>
      </c>
      <c r="W75" s="4">
        <v>9</v>
      </c>
      <c r="X75" s="4">
        <v>12</v>
      </c>
      <c r="Y75" s="4">
        <v>11</v>
      </c>
      <c r="Z75" s="4">
        <f t="shared" si="1"/>
        <v>309</v>
      </c>
      <c r="AA75" s="255"/>
    </row>
    <row r="76" spans="1:27" ht="26.25" thickBot="1" x14ac:dyDescent="0.3">
      <c r="A76" s="262"/>
      <c r="B76" s="260"/>
      <c r="C76" s="260"/>
      <c r="D76" s="276"/>
      <c r="E76" s="276"/>
      <c r="F76" s="28" t="s">
        <v>3</v>
      </c>
      <c r="G76" s="1">
        <v>31</v>
      </c>
      <c r="H76" s="1">
        <v>21</v>
      </c>
      <c r="I76" s="1">
        <v>33</v>
      </c>
      <c r="J76" s="1">
        <v>22</v>
      </c>
      <c r="K76" s="1">
        <v>22</v>
      </c>
      <c r="L76" s="1">
        <v>15</v>
      </c>
      <c r="M76" s="1">
        <v>0</v>
      </c>
      <c r="N76" s="1">
        <v>18</v>
      </c>
      <c r="O76" s="1">
        <v>14</v>
      </c>
      <c r="P76" s="1">
        <v>17</v>
      </c>
      <c r="Q76" s="1">
        <v>13</v>
      </c>
      <c r="R76" s="1">
        <v>11</v>
      </c>
      <c r="S76" s="1">
        <v>11</v>
      </c>
      <c r="T76" s="1">
        <v>22</v>
      </c>
      <c r="U76" s="1">
        <v>12</v>
      </c>
      <c r="V76" s="1">
        <v>15</v>
      </c>
      <c r="W76" s="1">
        <v>9</v>
      </c>
      <c r="X76" s="1">
        <v>12</v>
      </c>
      <c r="Y76" s="1">
        <v>11</v>
      </c>
      <c r="Z76" s="1">
        <f t="shared" si="1"/>
        <v>309</v>
      </c>
      <c r="AA76" s="256"/>
    </row>
    <row r="77" spans="1:27" x14ac:dyDescent="0.25">
      <c r="A77" s="261" t="s">
        <v>167</v>
      </c>
      <c r="B77" s="259" t="s">
        <v>8</v>
      </c>
      <c r="C77" s="259"/>
      <c r="D77" s="275" t="s">
        <v>1161</v>
      </c>
      <c r="E77" s="275" t="s">
        <v>1162</v>
      </c>
      <c r="F77" s="27" t="s">
        <v>6</v>
      </c>
      <c r="G77" s="4">
        <v>203</v>
      </c>
      <c r="H77" s="4">
        <v>207</v>
      </c>
      <c r="I77" s="4">
        <v>194</v>
      </c>
      <c r="J77" s="4">
        <v>220</v>
      </c>
      <c r="K77" s="4">
        <v>182</v>
      </c>
      <c r="L77" s="4">
        <v>182</v>
      </c>
      <c r="M77" s="4">
        <v>159</v>
      </c>
      <c r="N77" s="4">
        <v>168</v>
      </c>
      <c r="O77" s="4">
        <v>96</v>
      </c>
      <c r="P77" s="4">
        <v>152</v>
      </c>
      <c r="Q77" s="4">
        <v>114</v>
      </c>
      <c r="R77" s="4">
        <v>140</v>
      </c>
      <c r="S77" s="4">
        <v>116</v>
      </c>
      <c r="T77" s="4">
        <v>123</v>
      </c>
      <c r="U77" s="4">
        <v>113</v>
      </c>
      <c r="V77" s="4">
        <v>92</v>
      </c>
      <c r="W77" s="4">
        <v>133</v>
      </c>
      <c r="X77" s="4">
        <v>98</v>
      </c>
      <c r="Y77" s="4">
        <v>120</v>
      </c>
      <c r="Z77" s="4">
        <f t="shared" si="1"/>
        <v>2812</v>
      </c>
      <c r="AA77" s="255"/>
    </row>
    <row r="78" spans="1:27" ht="26.25" thickBot="1" x14ac:dyDescent="0.3">
      <c r="A78" s="262"/>
      <c r="B78" s="260"/>
      <c r="C78" s="260"/>
      <c r="D78" s="276"/>
      <c r="E78" s="276"/>
      <c r="F78" s="28" t="s">
        <v>3</v>
      </c>
      <c r="G78" s="1">
        <v>203</v>
      </c>
      <c r="H78" s="1">
        <v>207</v>
      </c>
      <c r="I78" s="1">
        <v>194</v>
      </c>
      <c r="J78" s="1">
        <v>220</v>
      </c>
      <c r="K78" s="1">
        <v>182</v>
      </c>
      <c r="L78" s="1">
        <v>182</v>
      </c>
      <c r="M78" s="1">
        <v>159</v>
      </c>
      <c r="N78" s="1">
        <v>168</v>
      </c>
      <c r="O78" s="1">
        <v>96</v>
      </c>
      <c r="P78" s="1">
        <v>152</v>
      </c>
      <c r="Q78" s="1">
        <v>114</v>
      </c>
      <c r="R78" s="1">
        <v>140</v>
      </c>
      <c r="S78" s="1">
        <v>116</v>
      </c>
      <c r="T78" s="1">
        <v>123</v>
      </c>
      <c r="U78" s="1">
        <v>113</v>
      </c>
      <c r="V78" s="1">
        <v>92</v>
      </c>
      <c r="W78" s="1">
        <v>133</v>
      </c>
      <c r="X78" s="1">
        <v>98</v>
      </c>
      <c r="Y78" s="1">
        <v>120</v>
      </c>
      <c r="Z78" s="1">
        <f t="shared" si="1"/>
        <v>2812</v>
      </c>
      <c r="AA78" s="256"/>
    </row>
    <row r="79" spans="1:27" x14ac:dyDescent="0.25">
      <c r="A79" s="261" t="s">
        <v>353</v>
      </c>
      <c r="B79" s="259" t="s">
        <v>8</v>
      </c>
      <c r="C79" s="259"/>
      <c r="D79" s="275" t="s">
        <v>1163</v>
      </c>
      <c r="E79" s="275" t="s">
        <v>1164</v>
      </c>
      <c r="F79" s="27" t="s">
        <v>6</v>
      </c>
      <c r="G79" s="4">
        <f>65+44+2</f>
        <v>111</v>
      </c>
      <c r="H79" s="4">
        <f>80+39+3</f>
        <v>122</v>
      </c>
      <c r="I79" s="4">
        <f>110+36</f>
        <v>146</v>
      </c>
      <c r="J79" s="4">
        <f>157+65+3</f>
        <v>225</v>
      </c>
      <c r="K79" s="4">
        <f>110+91+1</f>
        <v>202</v>
      </c>
      <c r="L79" s="4">
        <f>73+97</f>
        <v>170</v>
      </c>
      <c r="M79" s="4">
        <f>60+62</f>
        <v>122</v>
      </c>
      <c r="N79" s="4">
        <f>104+79+8</f>
        <v>191</v>
      </c>
      <c r="O79" s="4">
        <f>112+46+2</f>
        <v>160</v>
      </c>
      <c r="P79" s="4">
        <f>110+52+6</f>
        <v>168</v>
      </c>
      <c r="Q79" s="4">
        <f>135+57</f>
        <v>192</v>
      </c>
      <c r="R79" s="4">
        <f>117+37+1</f>
        <v>155</v>
      </c>
      <c r="S79" s="4">
        <f>92+49</f>
        <v>141</v>
      </c>
      <c r="T79" s="4">
        <f>85+41</f>
        <v>126</v>
      </c>
      <c r="U79" s="4">
        <f>89+27</f>
        <v>116</v>
      </c>
      <c r="V79" s="4">
        <f>96+18</f>
        <v>114</v>
      </c>
      <c r="W79" s="4">
        <f>96+20+4</f>
        <v>120</v>
      </c>
      <c r="X79" s="4">
        <f>90+43+4</f>
        <v>137</v>
      </c>
      <c r="Y79" s="4">
        <f>118+30+2</f>
        <v>150</v>
      </c>
      <c r="Z79" s="4">
        <f t="shared" si="1"/>
        <v>2868</v>
      </c>
      <c r="AA79" s="255" t="s">
        <v>1851</v>
      </c>
    </row>
    <row r="80" spans="1:27" ht="25.5" x14ac:dyDescent="0.25">
      <c r="A80" s="262"/>
      <c r="B80" s="260"/>
      <c r="C80" s="260"/>
      <c r="D80" s="276"/>
      <c r="E80" s="276"/>
      <c r="F80" s="28" t="s">
        <v>3</v>
      </c>
      <c r="G80" s="1">
        <f>65+44+2</f>
        <v>111</v>
      </c>
      <c r="H80" s="1">
        <f>80+39+3</f>
        <v>122</v>
      </c>
      <c r="I80" s="1">
        <v>145</v>
      </c>
      <c r="J80" s="1">
        <f>157+65+3</f>
        <v>225</v>
      </c>
      <c r="K80" s="1">
        <f>110+91+1</f>
        <v>202</v>
      </c>
      <c r="L80" s="1">
        <f>73+97</f>
        <v>170</v>
      </c>
      <c r="M80" s="1">
        <f>60+61</f>
        <v>121</v>
      </c>
      <c r="N80" s="1">
        <f>104+79+8</f>
        <v>191</v>
      </c>
      <c r="O80" s="1">
        <f>112+46+2</f>
        <v>160</v>
      </c>
      <c r="P80" s="1">
        <f>110+52+6</f>
        <v>168</v>
      </c>
      <c r="Q80" s="1">
        <f>135+57</f>
        <v>192</v>
      </c>
      <c r="R80" s="1">
        <f>117+37+1</f>
        <v>155</v>
      </c>
      <c r="S80" s="1">
        <f>92+49</f>
        <v>141</v>
      </c>
      <c r="T80" s="1">
        <f>85+41</f>
        <v>126</v>
      </c>
      <c r="U80" s="1">
        <f>89+27</f>
        <v>116</v>
      </c>
      <c r="V80" s="1">
        <f>96+18</f>
        <v>114</v>
      </c>
      <c r="W80" s="1">
        <f>96+20+4</f>
        <v>120</v>
      </c>
      <c r="X80" s="1">
        <f>90+43+4</f>
        <v>137</v>
      </c>
      <c r="Y80" s="1">
        <f>118+30+2</f>
        <v>150</v>
      </c>
      <c r="Z80" s="1">
        <f t="shared" si="1"/>
        <v>2866</v>
      </c>
      <c r="AA80" s="256"/>
    </row>
    <row r="81" spans="1:27" x14ac:dyDescent="0.25">
      <c r="A81" s="262"/>
      <c r="B81" s="260" t="s">
        <v>10</v>
      </c>
      <c r="C81" s="286" t="s">
        <v>902</v>
      </c>
      <c r="D81" s="276" t="s">
        <v>1165</v>
      </c>
      <c r="E81" s="276" t="s">
        <v>1166</v>
      </c>
      <c r="F81" s="28" t="s">
        <v>6</v>
      </c>
      <c r="G81" s="1">
        <f>25+34</f>
        <v>59</v>
      </c>
      <c r="H81" s="1">
        <f>33+55</f>
        <v>88</v>
      </c>
      <c r="I81" s="1">
        <f>21+58</f>
        <v>79</v>
      </c>
      <c r="J81" s="1">
        <f>33+47</f>
        <v>80</v>
      </c>
      <c r="K81" s="1">
        <f>28+49</f>
        <v>77</v>
      </c>
      <c r="L81" s="1">
        <f>29+35</f>
        <v>64</v>
      </c>
      <c r="M81" s="1">
        <f>33+56</f>
        <v>89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f t="shared" si="1"/>
        <v>536</v>
      </c>
      <c r="AA81" s="256"/>
    </row>
    <row r="82" spans="1:27" ht="26.25" thickBot="1" x14ac:dyDescent="0.3">
      <c r="A82" s="262"/>
      <c r="B82" s="260"/>
      <c r="C82" s="286"/>
      <c r="D82" s="276"/>
      <c r="E82" s="276"/>
      <c r="F82" s="28" t="s">
        <v>3</v>
      </c>
      <c r="G82" s="1">
        <f>25+34</f>
        <v>59</v>
      </c>
      <c r="H82" s="1">
        <f>33+55</f>
        <v>88</v>
      </c>
      <c r="I82" s="1">
        <f>21+58</f>
        <v>79</v>
      </c>
      <c r="J82" s="1">
        <f>33+47</f>
        <v>80</v>
      </c>
      <c r="K82" s="1">
        <f>28+49</f>
        <v>77</v>
      </c>
      <c r="L82" s="1">
        <f>29+35</f>
        <v>64</v>
      </c>
      <c r="M82" s="1">
        <f>33+56</f>
        <v>89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f t="shared" si="1"/>
        <v>536</v>
      </c>
      <c r="AA82" s="256"/>
    </row>
    <row r="83" spans="1:27" x14ac:dyDescent="0.25">
      <c r="A83" s="261" t="s">
        <v>356</v>
      </c>
      <c r="B83" s="259" t="s">
        <v>8</v>
      </c>
      <c r="C83" s="259"/>
      <c r="D83" s="275" t="s">
        <v>1167</v>
      </c>
      <c r="E83" s="275" t="s">
        <v>1168</v>
      </c>
      <c r="F83" s="27" t="s">
        <v>6</v>
      </c>
      <c r="G83" s="4">
        <v>116</v>
      </c>
      <c r="H83" s="4">
        <v>223</v>
      </c>
      <c r="I83" s="4">
        <v>153</v>
      </c>
      <c r="J83" s="4">
        <v>88</v>
      </c>
      <c r="K83" s="4">
        <v>167</v>
      </c>
      <c r="L83" s="4">
        <v>136</v>
      </c>
      <c r="M83" s="4">
        <v>163</v>
      </c>
      <c r="N83" s="4">
        <v>139</v>
      </c>
      <c r="O83" s="4">
        <v>135</v>
      </c>
      <c r="P83" s="4">
        <v>133</v>
      </c>
      <c r="Q83" s="4">
        <v>142</v>
      </c>
      <c r="R83" s="4">
        <v>134</v>
      </c>
      <c r="S83" s="4">
        <v>142</v>
      </c>
      <c r="T83" s="4">
        <v>138</v>
      </c>
      <c r="U83" s="4">
        <v>146</v>
      </c>
      <c r="V83" s="4">
        <v>122</v>
      </c>
      <c r="W83" s="4">
        <v>145</v>
      </c>
      <c r="X83" s="4">
        <v>156</v>
      </c>
      <c r="Y83" s="4">
        <v>151</v>
      </c>
      <c r="Z83" s="4">
        <f t="shared" si="1"/>
        <v>2729</v>
      </c>
      <c r="AA83" s="255" t="s">
        <v>1851</v>
      </c>
    </row>
    <row r="84" spans="1:27" ht="26.25" thickBot="1" x14ac:dyDescent="0.3">
      <c r="A84" s="262"/>
      <c r="B84" s="260"/>
      <c r="C84" s="260"/>
      <c r="D84" s="276"/>
      <c r="E84" s="276"/>
      <c r="F84" s="28" t="s">
        <v>3</v>
      </c>
      <c r="G84" s="1">
        <v>116</v>
      </c>
      <c r="H84" s="1">
        <v>223</v>
      </c>
      <c r="I84" s="1">
        <v>153</v>
      </c>
      <c r="J84" s="1">
        <v>88</v>
      </c>
      <c r="K84" s="1">
        <v>167</v>
      </c>
      <c r="L84" s="1">
        <v>121</v>
      </c>
      <c r="M84" s="1">
        <v>163</v>
      </c>
      <c r="N84" s="1">
        <v>139</v>
      </c>
      <c r="O84" s="1">
        <v>135</v>
      </c>
      <c r="P84" s="1">
        <v>133</v>
      </c>
      <c r="Q84" s="1">
        <v>142</v>
      </c>
      <c r="R84" s="1">
        <v>134</v>
      </c>
      <c r="S84" s="1">
        <v>142</v>
      </c>
      <c r="T84" s="1">
        <v>138</v>
      </c>
      <c r="U84" s="1">
        <v>146</v>
      </c>
      <c r="V84" s="1">
        <v>122</v>
      </c>
      <c r="W84" s="1">
        <v>145</v>
      </c>
      <c r="X84" s="1">
        <v>156</v>
      </c>
      <c r="Y84" s="1">
        <v>151</v>
      </c>
      <c r="Z84" s="1">
        <f t="shared" si="1"/>
        <v>2714</v>
      </c>
      <c r="AA84" s="256"/>
    </row>
    <row r="85" spans="1:27" x14ac:dyDescent="0.25">
      <c r="A85" s="261" t="s">
        <v>359</v>
      </c>
      <c r="B85" s="259" t="s">
        <v>8</v>
      </c>
      <c r="C85" s="259"/>
      <c r="D85" s="275" t="s">
        <v>1169</v>
      </c>
      <c r="E85" s="275" t="s">
        <v>1170</v>
      </c>
      <c r="F85" s="27" t="s">
        <v>6</v>
      </c>
      <c r="G85" s="4">
        <v>31</v>
      </c>
      <c r="H85" s="4">
        <v>31</v>
      </c>
      <c r="I85" s="4">
        <v>37</v>
      </c>
      <c r="J85" s="4">
        <v>38</v>
      </c>
      <c r="K85" s="4">
        <v>25</v>
      </c>
      <c r="L85" s="4">
        <v>23</v>
      </c>
      <c r="M85" s="4">
        <v>17</v>
      </c>
      <c r="N85" s="4">
        <v>10</v>
      </c>
      <c r="O85" s="4">
        <v>14</v>
      </c>
      <c r="P85" s="4">
        <v>9</v>
      </c>
      <c r="Q85" s="4">
        <v>19</v>
      </c>
      <c r="R85" s="4">
        <v>10</v>
      </c>
      <c r="S85" s="4">
        <v>15</v>
      </c>
      <c r="T85" s="4">
        <v>15</v>
      </c>
      <c r="U85" s="4">
        <v>10</v>
      </c>
      <c r="V85" s="4">
        <v>14</v>
      </c>
      <c r="W85" s="4">
        <v>15</v>
      </c>
      <c r="X85" s="4">
        <v>22</v>
      </c>
      <c r="Y85" s="4">
        <v>22</v>
      </c>
      <c r="Z85" s="4">
        <f t="shared" si="1"/>
        <v>377</v>
      </c>
      <c r="AA85" s="255"/>
    </row>
    <row r="86" spans="1:27" ht="25.5" x14ac:dyDescent="0.25">
      <c r="A86" s="262"/>
      <c r="B86" s="260"/>
      <c r="C86" s="260"/>
      <c r="D86" s="276"/>
      <c r="E86" s="276"/>
      <c r="F86" s="28" t="s">
        <v>3</v>
      </c>
      <c r="G86" s="1">
        <v>31</v>
      </c>
      <c r="H86" s="1">
        <v>31</v>
      </c>
      <c r="I86" s="1">
        <v>37</v>
      </c>
      <c r="J86" s="1">
        <v>38</v>
      </c>
      <c r="K86" s="1">
        <v>25</v>
      </c>
      <c r="L86" s="1">
        <v>23</v>
      </c>
      <c r="M86" s="1">
        <v>17</v>
      </c>
      <c r="N86" s="1">
        <v>10</v>
      </c>
      <c r="O86" s="1">
        <v>14</v>
      </c>
      <c r="P86" s="1">
        <v>9</v>
      </c>
      <c r="Q86" s="1">
        <v>19</v>
      </c>
      <c r="R86" s="1">
        <v>10</v>
      </c>
      <c r="S86" s="1">
        <v>15</v>
      </c>
      <c r="T86" s="1">
        <v>15</v>
      </c>
      <c r="U86" s="1">
        <v>10</v>
      </c>
      <c r="V86" s="1">
        <v>14</v>
      </c>
      <c r="W86" s="1">
        <v>15</v>
      </c>
      <c r="X86" s="1">
        <v>22</v>
      </c>
      <c r="Y86" s="1">
        <v>22</v>
      </c>
      <c r="Z86" s="1">
        <f t="shared" si="1"/>
        <v>377</v>
      </c>
      <c r="AA86" s="256"/>
    </row>
    <row r="87" spans="1:27" x14ac:dyDescent="0.25">
      <c r="A87" s="262"/>
      <c r="B87" s="260" t="s">
        <v>10</v>
      </c>
      <c r="C87" s="286" t="s">
        <v>1171</v>
      </c>
      <c r="D87" s="276" t="s">
        <v>1172</v>
      </c>
      <c r="E87" s="276" t="s">
        <v>1173</v>
      </c>
      <c r="F87" s="28" t="s">
        <v>6</v>
      </c>
      <c r="G87" s="1">
        <v>24</v>
      </c>
      <c r="H87" s="1">
        <v>20</v>
      </c>
      <c r="I87" s="1">
        <v>26</v>
      </c>
      <c r="J87" s="1">
        <v>30</v>
      </c>
      <c r="K87" s="1">
        <v>25</v>
      </c>
      <c r="L87" s="1">
        <v>22</v>
      </c>
      <c r="M87" s="1">
        <v>10</v>
      </c>
      <c r="N87" s="1">
        <v>1</v>
      </c>
      <c r="O87" s="1">
        <v>16</v>
      </c>
      <c r="P87" s="1">
        <v>8</v>
      </c>
      <c r="Q87" s="1">
        <v>7</v>
      </c>
      <c r="R87" s="1">
        <v>9</v>
      </c>
      <c r="S87" s="1">
        <v>3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f t="shared" si="1"/>
        <v>201</v>
      </c>
      <c r="AA87" s="256"/>
    </row>
    <row r="88" spans="1:27" ht="26.25" thickBot="1" x14ac:dyDescent="0.3">
      <c r="A88" s="262"/>
      <c r="B88" s="260"/>
      <c r="C88" s="286"/>
      <c r="D88" s="276"/>
      <c r="E88" s="276"/>
      <c r="F88" s="28" t="s">
        <v>3</v>
      </c>
      <c r="G88" s="1">
        <v>24</v>
      </c>
      <c r="H88" s="1">
        <v>20</v>
      </c>
      <c r="I88" s="1">
        <v>26</v>
      </c>
      <c r="J88" s="1">
        <v>30</v>
      </c>
      <c r="K88" s="1">
        <v>25</v>
      </c>
      <c r="L88" s="1">
        <v>22</v>
      </c>
      <c r="M88" s="1">
        <v>10</v>
      </c>
      <c r="N88" s="1">
        <v>1</v>
      </c>
      <c r="O88" s="1">
        <v>16</v>
      </c>
      <c r="P88" s="1">
        <v>8</v>
      </c>
      <c r="Q88" s="1">
        <v>7</v>
      </c>
      <c r="R88" s="1">
        <v>9</v>
      </c>
      <c r="S88" s="1">
        <v>3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f t="shared" si="1"/>
        <v>201</v>
      </c>
      <c r="AA88" s="256"/>
    </row>
    <row r="89" spans="1:27" x14ac:dyDescent="0.25">
      <c r="A89" s="261" t="s">
        <v>362</v>
      </c>
      <c r="B89" s="259" t="s">
        <v>8</v>
      </c>
      <c r="C89" s="259"/>
      <c r="D89" s="275" t="s">
        <v>1174</v>
      </c>
      <c r="E89" s="275" t="s">
        <v>1175</v>
      </c>
      <c r="F89" s="27" t="s">
        <v>6</v>
      </c>
      <c r="G89" s="4">
        <v>112</v>
      </c>
      <c r="H89" s="4">
        <v>126</v>
      </c>
      <c r="I89" s="4">
        <v>106</v>
      </c>
      <c r="J89" s="4">
        <v>148</v>
      </c>
      <c r="K89" s="4">
        <v>98</v>
      </c>
      <c r="L89" s="4">
        <v>144</v>
      </c>
      <c r="M89" s="4">
        <v>118</v>
      </c>
      <c r="N89" s="4">
        <v>100</v>
      </c>
      <c r="O89" s="4">
        <v>82</v>
      </c>
      <c r="P89" s="4">
        <v>83</v>
      </c>
      <c r="Q89" s="4">
        <v>84</v>
      </c>
      <c r="R89" s="4">
        <v>80</v>
      </c>
      <c r="S89" s="4">
        <v>74</v>
      </c>
      <c r="T89" s="4">
        <v>59</v>
      </c>
      <c r="U89" s="4">
        <v>69</v>
      </c>
      <c r="V89" s="4">
        <v>68</v>
      </c>
      <c r="W89" s="4">
        <v>64</v>
      </c>
      <c r="X89" s="4">
        <v>76</v>
      </c>
      <c r="Y89" s="4">
        <v>92</v>
      </c>
      <c r="Z89" s="4">
        <f t="shared" si="1"/>
        <v>1783</v>
      </c>
      <c r="AA89" s="255"/>
    </row>
    <row r="90" spans="1:27" ht="25.5" x14ac:dyDescent="0.25">
      <c r="A90" s="262"/>
      <c r="B90" s="260"/>
      <c r="C90" s="260"/>
      <c r="D90" s="276"/>
      <c r="E90" s="276"/>
      <c r="F90" s="28" t="s">
        <v>3</v>
      </c>
      <c r="G90" s="1">
        <v>112</v>
      </c>
      <c r="H90" s="1">
        <v>126</v>
      </c>
      <c r="I90" s="1">
        <v>106</v>
      </c>
      <c r="J90" s="1">
        <v>148</v>
      </c>
      <c r="K90" s="1">
        <v>98</v>
      </c>
      <c r="L90" s="1">
        <v>144</v>
      </c>
      <c r="M90" s="1">
        <v>118</v>
      </c>
      <c r="N90" s="1">
        <v>100</v>
      </c>
      <c r="O90" s="1">
        <v>82</v>
      </c>
      <c r="P90" s="1">
        <v>83</v>
      </c>
      <c r="Q90" s="1">
        <v>84</v>
      </c>
      <c r="R90" s="1">
        <v>80</v>
      </c>
      <c r="S90" s="1">
        <v>74</v>
      </c>
      <c r="T90" s="1">
        <v>59</v>
      </c>
      <c r="U90" s="1">
        <v>69</v>
      </c>
      <c r="V90" s="1">
        <v>68</v>
      </c>
      <c r="W90" s="1">
        <v>64</v>
      </c>
      <c r="X90" s="1">
        <v>76</v>
      </c>
      <c r="Y90" s="1">
        <v>92</v>
      </c>
      <c r="Z90" s="1">
        <f t="shared" si="1"/>
        <v>1783</v>
      </c>
      <c r="AA90" s="256"/>
    </row>
    <row r="91" spans="1:27" x14ac:dyDescent="0.25">
      <c r="A91" s="262"/>
      <c r="B91" s="260" t="s">
        <v>10</v>
      </c>
      <c r="C91" s="286" t="s">
        <v>1176</v>
      </c>
      <c r="D91" s="276" t="s">
        <v>1177</v>
      </c>
      <c r="E91" s="276" t="s">
        <v>1178</v>
      </c>
      <c r="F91" s="28" t="s">
        <v>6</v>
      </c>
      <c r="G91" s="1">
        <v>12</v>
      </c>
      <c r="H91" s="1">
        <v>26</v>
      </c>
      <c r="I91" s="1">
        <v>27</v>
      </c>
      <c r="J91" s="1">
        <v>8</v>
      </c>
      <c r="K91" s="1">
        <v>11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f t="shared" si="1"/>
        <v>84</v>
      </c>
      <c r="AA91" s="256"/>
    </row>
    <row r="92" spans="1:27" ht="26.25" thickBot="1" x14ac:dyDescent="0.3">
      <c r="A92" s="262"/>
      <c r="B92" s="260"/>
      <c r="C92" s="286"/>
      <c r="D92" s="276"/>
      <c r="E92" s="276"/>
      <c r="F92" s="28" t="s">
        <v>3</v>
      </c>
      <c r="G92" s="1">
        <v>12</v>
      </c>
      <c r="H92" s="1">
        <v>26</v>
      </c>
      <c r="I92" s="1">
        <v>27</v>
      </c>
      <c r="J92" s="1">
        <v>8</v>
      </c>
      <c r="K92" s="1">
        <v>11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f t="shared" si="1"/>
        <v>84</v>
      </c>
      <c r="AA92" s="256"/>
    </row>
    <row r="93" spans="1:27" x14ac:dyDescent="0.25">
      <c r="A93" s="261" t="s">
        <v>365</v>
      </c>
      <c r="B93" s="259" t="s">
        <v>8</v>
      </c>
      <c r="C93" s="259"/>
      <c r="D93" s="275" t="s">
        <v>1179</v>
      </c>
      <c r="E93" s="275" t="s">
        <v>1180</v>
      </c>
      <c r="F93" s="27" t="s">
        <v>6</v>
      </c>
      <c r="G93" s="4">
        <v>55</v>
      </c>
      <c r="H93" s="4">
        <v>78</v>
      </c>
      <c r="I93" s="4">
        <v>61</v>
      </c>
      <c r="J93" s="4">
        <v>55</v>
      </c>
      <c r="K93" s="4">
        <v>45</v>
      </c>
      <c r="L93" s="4">
        <v>59</v>
      </c>
      <c r="M93" s="4">
        <v>42</v>
      </c>
      <c r="N93" s="4">
        <v>56</v>
      </c>
      <c r="O93" s="4">
        <v>54</v>
      </c>
      <c r="P93" s="4">
        <v>18</v>
      </c>
      <c r="Q93" s="4">
        <v>28</v>
      </c>
      <c r="R93" s="4">
        <v>25</v>
      </c>
      <c r="S93" s="4">
        <v>25</v>
      </c>
      <c r="T93" s="4">
        <v>27</v>
      </c>
      <c r="U93" s="4">
        <v>24</v>
      </c>
      <c r="V93" s="4">
        <v>20</v>
      </c>
      <c r="W93" s="4">
        <v>20</v>
      </c>
      <c r="X93" s="4">
        <v>25</v>
      </c>
      <c r="Y93" s="4">
        <v>29</v>
      </c>
      <c r="Z93" s="4">
        <f t="shared" si="1"/>
        <v>746</v>
      </c>
      <c r="AA93" s="255"/>
    </row>
    <row r="94" spans="1:27" ht="26.25" thickBot="1" x14ac:dyDescent="0.3">
      <c r="A94" s="262"/>
      <c r="B94" s="260"/>
      <c r="C94" s="260"/>
      <c r="D94" s="276"/>
      <c r="E94" s="276"/>
      <c r="F94" s="28" t="s">
        <v>3</v>
      </c>
      <c r="G94" s="1">
        <v>55</v>
      </c>
      <c r="H94" s="1">
        <v>78</v>
      </c>
      <c r="I94" s="1">
        <v>61</v>
      </c>
      <c r="J94" s="1">
        <v>55</v>
      </c>
      <c r="K94" s="1">
        <v>45</v>
      </c>
      <c r="L94" s="1">
        <v>59</v>
      </c>
      <c r="M94" s="1">
        <v>42</v>
      </c>
      <c r="N94" s="1">
        <v>56</v>
      </c>
      <c r="O94" s="1">
        <v>54</v>
      </c>
      <c r="P94" s="1">
        <v>18</v>
      </c>
      <c r="Q94" s="1">
        <v>28</v>
      </c>
      <c r="R94" s="1">
        <v>25</v>
      </c>
      <c r="S94" s="1">
        <v>25</v>
      </c>
      <c r="T94" s="1">
        <v>27</v>
      </c>
      <c r="U94" s="1">
        <v>24</v>
      </c>
      <c r="V94" s="1">
        <v>20</v>
      </c>
      <c r="W94" s="1">
        <v>20</v>
      </c>
      <c r="X94" s="1">
        <v>25</v>
      </c>
      <c r="Y94" s="1">
        <v>29</v>
      </c>
      <c r="Z94" s="1">
        <f t="shared" si="1"/>
        <v>746</v>
      </c>
      <c r="AA94" s="256"/>
    </row>
    <row r="95" spans="1:27" x14ac:dyDescent="0.25">
      <c r="A95" s="261" t="s">
        <v>368</v>
      </c>
      <c r="B95" s="259" t="s">
        <v>8</v>
      </c>
      <c r="C95" s="259"/>
      <c r="D95" s="275" t="s">
        <v>1181</v>
      </c>
      <c r="E95" s="275" t="s">
        <v>1182</v>
      </c>
      <c r="F95" s="27" t="s">
        <v>6</v>
      </c>
      <c r="G95" s="4">
        <v>21</v>
      </c>
      <c r="H95" s="4">
        <v>24</v>
      </c>
      <c r="I95" s="4">
        <v>33</v>
      </c>
      <c r="J95" s="4">
        <v>15</v>
      </c>
      <c r="K95" s="4">
        <v>30</v>
      </c>
      <c r="L95" s="4">
        <v>27</v>
      </c>
      <c r="M95" s="4">
        <v>14</v>
      </c>
      <c r="N95" s="4">
        <v>9</v>
      </c>
      <c r="O95" s="4">
        <v>20</v>
      </c>
      <c r="P95" s="4">
        <v>7</v>
      </c>
      <c r="Q95" s="4">
        <v>10</v>
      </c>
      <c r="R95" s="4">
        <v>8</v>
      </c>
      <c r="S95" s="4">
        <v>12</v>
      </c>
      <c r="T95" s="4">
        <v>15</v>
      </c>
      <c r="U95" s="4">
        <v>13</v>
      </c>
      <c r="V95" s="4">
        <v>10</v>
      </c>
      <c r="W95" s="4">
        <v>12</v>
      </c>
      <c r="X95" s="4">
        <v>7</v>
      </c>
      <c r="Y95" s="4">
        <v>7</v>
      </c>
      <c r="Z95" s="4">
        <f t="shared" si="1"/>
        <v>294</v>
      </c>
      <c r="AA95" s="255"/>
    </row>
    <row r="96" spans="1:27" ht="26.25" thickBot="1" x14ac:dyDescent="0.3">
      <c r="A96" s="262"/>
      <c r="B96" s="260"/>
      <c r="C96" s="260"/>
      <c r="D96" s="276"/>
      <c r="E96" s="276"/>
      <c r="F96" s="28" t="s">
        <v>3</v>
      </c>
      <c r="G96" s="1">
        <v>21</v>
      </c>
      <c r="H96" s="1">
        <v>24</v>
      </c>
      <c r="I96" s="1">
        <v>33</v>
      </c>
      <c r="J96" s="1">
        <v>15</v>
      </c>
      <c r="K96" s="1">
        <v>30</v>
      </c>
      <c r="L96" s="1">
        <v>27</v>
      </c>
      <c r="M96" s="1">
        <v>14</v>
      </c>
      <c r="N96" s="1">
        <v>9</v>
      </c>
      <c r="O96" s="1">
        <v>20</v>
      </c>
      <c r="P96" s="1">
        <v>7</v>
      </c>
      <c r="Q96" s="1">
        <v>10</v>
      </c>
      <c r="R96" s="1">
        <v>8</v>
      </c>
      <c r="S96" s="1">
        <v>12</v>
      </c>
      <c r="T96" s="1">
        <v>15</v>
      </c>
      <c r="U96" s="1">
        <v>13</v>
      </c>
      <c r="V96" s="1">
        <v>10</v>
      </c>
      <c r="W96" s="1">
        <v>12</v>
      </c>
      <c r="X96" s="1">
        <v>7</v>
      </c>
      <c r="Y96" s="1">
        <v>7</v>
      </c>
      <c r="Z96" s="1">
        <f t="shared" si="1"/>
        <v>294</v>
      </c>
      <c r="AA96" s="256"/>
    </row>
    <row r="97" spans="1:27" x14ac:dyDescent="0.25">
      <c r="A97" s="261" t="s">
        <v>371</v>
      </c>
      <c r="B97" s="259" t="s">
        <v>8</v>
      </c>
      <c r="C97" s="259"/>
      <c r="D97" s="275" t="s">
        <v>1183</v>
      </c>
      <c r="E97" s="275" t="s">
        <v>1184</v>
      </c>
      <c r="F97" s="27" t="s">
        <v>6</v>
      </c>
      <c r="G97" s="4">
        <v>129</v>
      </c>
      <c r="H97" s="4">
        <v>153</v>
      </c>
      <c r="I97" s="4">
        <v>130</v>
      </c>
      <c r="J97" s="4">
        <v>136</v>
      </c>
      <c r="K97" s="4">
        <v>125</v>
      </c>
      <c r="L97" s="4">
        <v>127</v>
      </c>
      <c r="M97" s="4">
        <v>88</v>
      </c>
      <c r="N97" s="4">
        <v>67</v>
      </c>
      <c r="O97" s="4">
        <v>88</v>
      </c>
      <c r="P97" s="4">
        <v>66</v>
      </c>
      <c r="Q97" s="4">
        <v>78</v>
      </c>
      <c r="R97" s="4">
        <v>62</v>
      </c>
      <c r="S97" s="4">
        <v>58</v>
      </c>
      <c r="T97" s="4">
        <v>64</v>
      </c>
      <c r="U97" s="4">
        <v>65</v>
      </c>
      <c r="V97" s="4">
        <v>72</v>
      </c>
      <c r="W97" s="4">
        <v>74</v>
      </c>
      <c r="X97" s="4">
        <v>66</v>
      </c>
      <c r="Y97" s="4">
        <v>69</v>
      </c>
      <c r="Z97" s="4">
        <f t="shared" si="1"/>
        <v>1717</v>
      </c>
      <c r="AA97" s="255"/>
    </row>
    <row r="98" spans="1:27" ht="26.25" thickBot="1" x14ac:dyDescent="0.3">
      <c r="A98" s="262"/>
      <c r="B98" s="260"/>
      <c r="C98" s="260"/>
      <c r="D98" s="276"/>
      <c r="E98" s="276"/>
      <c r="F98" s="28" t="s">
        <v>3</v>
      </c>
      <c r="G98" s="1">
        <v>129</v>
      </c>
      <c r="H98" s="1">
        <v>153</v>
      </c>
      <c r="I98" s="1">
        <v>130</v>
      </c>
      <c r="J98" s="1">
        <v>136</v>
      </c>
      <c r="K98" s="1">
        <v>125</v>
      </c>
      <c r="L98" s="1">
        <v>127</v>
      </c>
      <c r="M98" s="1">
        <v>88</v>
      </c>
      <c r="N98" s="1">
        <v>67</v>
      </c>
      <c r="O98" s="1">
        <v>88</v>
      </c>
      <c r="P98" s="1">
        <v>66</v>
      </c>
      <c r="Q98" s="1">
        <v>78</v>
      </c>
      <c r="R98" s="1">
        <v>62</v>
      </c>
      <c r="S98" s="1">
        <v>58</v>
      </c>
      <c r="T98" s="1">
        <v>64</v>
      </c>
      <c r="U98" s="1">
        <v>65</v>
      </c>
      <c r="V98" s="1">
        <v>72</v>
      </c>
      <c r="W98" s="1">
        <v>74</v>
      </c>
      <c r="X98" s="1">
        <v>66</v>
      </c>
      <c r="Y98" s="1">
        <v>69</v>
      </c>
      <c r="Z98" s="1">
        <f t="shared" si="1"/>
        <v>1717</v>
      </c>
      <c r="AA98" s="256"/>
    </row>
    <row r="99" spans="1:27" x14ac:dyDescent="0.25">
      <c r="A99" s="261" t="s">
        <v>374</v>
      </c>
      <c r="B99" s="259" t="s">
        <v>8</v>
      </c>
      <c r="C99" s="259"/>
      <c r="D99" s="275" t="s">
        <v>1185</v>
      </c>
      <c r="E99" s="275" t="s">
        <v>1186</v>
      </c>
      <c r="F99" s="27" t="s">
        <v>6</v>
      </c>
      <c r="G99" s="4">
        <v>120</v>
      </c>
      <c r="H99" s="4">
        <v>109</v>
      </c>
      <c r="I99" s="4">
        <v>156</v>
      </c>
      <c r="J99" s="4">
        <v>110</v>
      </c>
      <c r="K99" s="4">
        <v>146</v>
      </c>
      <c r="L99" s="4">
        <v>110</v>
      </c>
      <c r="M99" s="4">
        <v>44</v>
      </c>
      <c r="N99" s="4">
        <v>99</v>
      </c>
      <c r="O99" s="4">
        <v>67</v>
      </c>
      <c r="P99" s="4">
        <v>111</v>
      </c>
      <c r="Q99" s="4">
        <v>108</v>
      </c>
      <c r="R99" s="4">
        <v>87</v>
      </c>
      <c r="S99" s="4">
        <v>73</v>
      </c>
      <c r="T99" s="4">
        <v>65</v>
      </c>
      <c r="U99" s="4">
        <v>80</v>
      </c>
      <c r="V99" s="4">
        <v>64</v>
      </c>
      <c r="W99" s="4">
        <v>74</v>
      </c>
      <c r="X99" s="4">
        <v>91</v>
      </c>
      <c r="Y99" s="4">
        <v>77</v>
      </c>
      <c r="Z99" s="4">
        <f t="shared" si="1"/>
        <v>1791</v>
      </c>
      <c r="AA99" s="255"/>
    </row>
    <row r="100" spans="1:27" ht="25.5" x14ac:dyDescent="0.25">
      <c r="A100" s="262"/>
      <c r="B100" s="260"/>
      <c r="C100" s="260"/>
      <c r="D100" s="276"/>
      <c r="E100" s="276"/>
      <c r="F100" s="28" t="s">
        <v>3</v>
      </c>
      <c r="G100" s="1">
        <v>120</v>
      </c>
      <c r="H100" s="1">
        <v>109</v>
      </c>
      <c r="I100" s="1">
        <v>156</v>
      </c>
      <c r="J100" s="1">
        <v>110</v>
      </c>
      <c r="K100" s="1">
        <v>146</v>
      </c>
      <c r="L100" s="1">
        <v>110</v>
      </c>
      <c r="M100" s="1">
        <v>44</v>
      </c>
      <c r="N100" s="1">
        <v>99</v>
      </c>
      <c r="O100" s="1">
        <v>67</v>
      </c>
      <c r="P100" s="1">
        <v>111</v>
      </c>
      <c r="Q100" s="1">
        <v>108</v>
      </c>
      <c r="R100" s="1">
        <v>87</v>
      </c>
      <c r="S100" s="1">
        <v>73</v>
      </c>
      <c r="T100" s="1">
        <v>65</v>
      </c>
      <c r="U100" s="1">
        <v>80</v>
      </c>
      <c r="V100" s="1">
        <v>64</v>
      </c>
      <c r="W100" s="1">
        <v>74</v>
      </c>
      <c r="X100" s="1">
        <v>91</v>
      </c>
      <c r="Y100" s="1">
        <v>77</v>
      </c>
      <c r="Z100" s="1">
        <f t="shared" si="1"/>
        <v>1791</v>
      </c>
      <c r="AA100" s="256"/>
    </row>
    <row r="101" spans="1:27" x14ac:dyDescent="0.25">
      <c r="A101" s="262"/>
      <c r="B101" s="260" t="s">
        <v>10</v>
      </c>
      <c r="C101" s="286" t="s">
        <v>911</v>
      </c>
      <c r="D101" s="276" t="s">
        <v>1187</v>
      </c>
      <c r="E101" s="276" t="s">
        <v>1188</v>
      </c>
      <c r="F101" s="28" t="s">
        <v>6</v>
      </c>
      <c r="G101" s="1">
        <v>16</v>
      </c>
      <c r="H101" s="1">
        <v>14</v>
      </c>
      <c r="I101" s="1">
        <v>16</v>
      </c>
      <c r="J101" s="1">
        <v>7</v>
      </c>
      <c r="K101" s="1">
        <v>10</v>
      </c>
      <c r="L101" s="1">
        <v>7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f t="shared" si="1"/>
        <v>70</v>
      </c>
      <c r="AA101" s="256"/>
    </row>
    <row r="102" spans="1:27" ht="26.25" thickBot="1" x14ac:dyDescent="0.3">
      <c r="A102" s="262"/>
      <c r="B102" s="260"/>
      <c r="C102" s="286"/>
      <c r="D102" s="276"/>
      <c r="E102" s="276"/>
      <c r="F102" s="28" t="s">
        <v>3</v>
      </c>
      <c r="G102" s="1">
        <v>16</v>
      </c>
      <c r="H102" s="1">
        <v>14</v>
      </c>
      <c r="I102" s="1">
        <v>16</v>
      </c>
      <c r="J102" s="1">
        <v>7</v>
      </c>
      <c r="K102" s="1">
        <v>10</v>
      </c>
      <c r="L102" s="1">
        <v>7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f t="shared" si="1"/>
        <v>70</v>
      </c>
      <c r="AA102" s="256"/>
    </row>
    <row r="103" spans="1:27" x14ac:dyDescent="0.25">
      <c r="A103" s="261" t="s">
        <v>377</v>
      </c>
      <c r="B103" s="259" t="s">
        <v>8</v>
      </c>
      <c r="C103" s="259"/>
      <c r="D103" s="275" t="s">
        <v>1189</v>
      </c>
      <c r="E103" s="275" t="s">
        <v>1190</v>
      </c>
      <c r="F103" s="27" t="s">
        <v>6</v>
      </c>
      <c r="G103" s="4">
        <v>58</v>
      </c>
      <c r="H103" s="4">
        <v>69</v>
      </c>
      <c r="I103" s="4">
        <v>81</v>
      </c>
      <c r="J103" s="4">
        <v>63</v>
      </c>
      <c r="K103" s="4">
        <v>62</v>
      </c>
      <c r="L103" s="4">
        <v>46</v>
      </c>
      <c r="M103" s="4">
        <v>15</v>
      </c>
      <c r="N103" s="4">
        <v>58</v>
      </c>
      <c r="O103" s="4">
        <v>23</v>
      </c>
      <c r="P103" s="4">
        <v>44</v>
      </c>
      <c r="Q103" s="4">
        <v>29</v>
      </c>
      <c r="R103" s="4">
        <v>18</v>
      </c>
      <c r="S103" s="4">
        <v>23</v>
      </c>
      <c r="T103" s="4">
        <v>16</v>
      </c>
      <c r="U103" s="4">
        <v>24</v>
      </c>
      <c r="V103" s="4">
        <v>27</v>
      </c>
      <c r="W103" s="4">
        <v>21</v>
      </c>
      <c r="X103" s="4">
        <v>21</v>
      </c>
      <c r="Y103" s="4">
        <v>29</v>
      </c>
      <c r="Z103" s="4">
        <f t="shared" si="1"/>
        <v>727</v>
      </c>
      <c r="AA103" s="255"/>
    </row>
    <row r="104" spans="1:27" ht="26.25" thickBot="1" x14ac:dyDescent="0.3">
      <c r="A104" s="262"/>
      <c r="B104" s="260"/>
      <c r="C104" s="260"/>
      <c r="D104" s="276"/>
      <c r="E104" s="276"/>
      <c r="F104" s="28" t="s">
        <v>3</v>
      </c>
      <c r="G104" s="1">
        <v>58</v>
      </c>
      <c r="H104" s="1">
        <v>69</v>
      </c>
      <c r="I104" s="1">
        <v>81</v>
      </c>
      <c r="J104" s="1">
        <v>63</v>
      </c>
      <c r="K104" s="1">
        <v>62</v>
      </c>
      <c r="L104" s="1">
        <v>46</v>
      </c>
      <c r="M104" s="1">
        <v>15</v>
      </c>
      <c r="N104" s="1">
        <v>58</v>
      </c>
      <c r="O104" s="1">
        <v>23</v>
      </c>
      <c r="P104" s="1">
        <v>44</v>
      </c>
      <c r="Q104" s="1">
        <v>29</v>
      </c>
      <c r="R104" s="1">
        <v>18</v>
      </c>
      <c r="S104" s="1">
        <v>23</v>
      </c>
      <c r="T104" s="1">
        <v>16</v>
      </c>
      <c r="U104" s="1">
        <v>24</v>
      </c>
      <c r="V104" s="1">
        <v>27</v>
      </c>
      <c r="W104" s="1">
        <v>21</v>
      </c>
      <c r="X104" s="1">
        <v>21</v>
      </c>
      <c r="Y104" s="1">
        <v>29</v>
      </c>
      <c r="Z104" s="1">
        <f t="shared" si="1"/>
        <v>727</v>
      </c>
      <c r="AA104" s="256"/>
    </row>
    <row r="105" spans="1:27" x14ac:dyDescent="0.25">
      <c r="A105" s="261" t="s">
        <v>382</v>
      </c>
      <c r="B105" s="259" t="s">
        <v>8</v>
      </c>
      <c r="C105" s="259"/>
      <c r="D105" s="275" t="s">
        <v>1191</v>
      </c>
      <c r="E105" s="275" t="s">
        <v>1192</v>
      </c>
      <c r="F105" s="27" t="s">
        <v>6</v>
      </c>
      <c r="G105" s="4">
        <v>183</v>
      </c>
      <c r="H105" s="4">
        <v>153</v>
      </c>
      <c r="I105" s="4">
        <v>172</v>
      </c>
      <c r="J105" s="4">
        <v>174</v>
      </c>
      <c r="K105" s="4">
        <v>184</v>
      </c>
      <c r="L105" s="4">
        <v>171</v>
      </c>
      <c r="M105" s="4">
        <v>54</v>
      </c>
      <c r="N105" s="4">
        <v>166</v>
      </c>
      <c r="O105" s="4">
        <v>100</v>
      </c>
      <c r="P105" s="4">
        <v>132</v>
      </c>
      <c r="Q105" s="4">
        <v>141</v>
      </c>
      <c r="R105" s="4">
        <v>143</v>
      </c>
      <c r="S105" s="4">
        <v>147</v>
      </c>
      <c r="T105" s="4">
        <v>119</v>
      </c>
      <c r="U105" s="4">
        <v>117</v>
      </c>
      <c r="V105" s="4">
        <v>102</v>
      </c>
      <c r="W105" s="4">
        <v>134</v>
      </c>
      <c r="X105" s="4">
        <v>104</v>
      </c>
      <c r="Y105" s="4">
        <v>105</v>
      </c>
      <c r="Z105" s="4">
        <f t="shared" si="1"/>
        <v>2601</v>
      </c>
      <c r="AA105" s="255"/>
    </row>
    <row r="106" spans="1:27" ht="25.5" x14ac:dyDescent="0.25">
      <c r="A106" s="262"/>
      <c r="B106" s="260"/>
      <c r="C106" s="260"/>
      <c r="D106" s="276"/>
      <c r="E106" s="276"/>
      <c r="F106" s="28" t="s">
        <v>3</v>
      </c>
      <c r="G106" s="1">
        <v>183</v>
      </c>
      <c r="H106" s="1">
        <v>153</v>
      </c>
      <c r="I106" s="1">
        <v>172</v>
      </c>
      <c r="J106" s="1">
        <v>174</v>
      </c>
      <c r="K106" s="1">
        <v>184</v>
      </c>
      <c r="L106" s="1">
        <v>171</v>
      </c>
      <c r="M106" s="1">
        <v>54</v>
      </c>
      <c r="N106" s="1">
        <v>166</v>
      </c>
      <c r="O106" s="1">
        <v>100</v>
      </c>
      <c r="P106" s="1">
        <v>132</v>
      </c>
      <c r="Q106" s="1">
        <v>141</v>
      </c>
      <c r="R106" s="1">
        <v>143</v>
      </c>
      <c r="S106" s="1">
        <v>147</v>
      </c>
      <c r="T106" s="1">
        <v>119</v>
      </c>
      <c r="U106" s="1">
        <v>117</v>
      </c>
      <c r="V106" s="1">
        <v>102</v>
      </c>
      <c r="W106" s="1">
        <v>134</v>
      </c>
      <c r="X106" s="1">
        <v>104</v>
      </c>
      <c r="Y106" s="1">
        <v>105</v>
      </c>
      <c r="Z106" s="1">
        <f t="shared" si="1"/>
        <v>2601</v>
      </c>
      <c r="AA106" s="256"/>
    </row>
    <row r="107" spans="1:27" x14ac:dyDescent="0.25">
      <c r="A107" s="262"/>
      <c r="B107" s="260" t="s">
        <v>10</v>
      </c>
      <c r="C107" s="286" t="s">
        <v>1193</v>
      </c>
      <c r="D107" s="276" t="s">
        <v>1194</v>
      </c>
      <c r="E107" s="276" t="s">
        <v>1195</v>
      </c>
      <c r="F107" s="28" t="s">
        <v>6</v>
      </c>
      <c r="G107" s="1">
        <v>35</v>
      </c>
      <c r="H107" s="1">
        <v>34</v>
      </c>
      <c r="I107" s="1">
        <v>45</v>
      </c>
      <c r="J107" s="1">
        <v>23</v>
      </c>
      <c r="K107" s="1">
        <v>23</v>
      </c>
      <c r="L107" s="1">
        <v>17</v>
      </c>
      <c r="M107" s="1">
        <v>16</v>
      </c>
      <c r="N107" s="1">
        <v>11</v>
      </c>
      <c r="O107" s="1">
        <v>19</v>
      </c>
      <c r="P107" s="1">
        <v>1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f t="shared" si="1"/>
        <v>224</v>
      </c>
      <c r="AA107" s="256"/>
    </row>
    <row r="108" spans="1:27" ht="26.25" thickBot="1" x14ac:dyDescent="0.3">
      <c r="A108" s="262"/>
      <c r="B108" s="260"/>
      <c r="C108" s="286"/>
      <c r="D108" s="276"/>
      <c r="E108" s="276"/>
      <c r="F108" s="28" t="s">
        <v>3</v>
      </c>
      <c r="G108" s="1">
        <v>35</v>
      </c>
      <c r="H108" s="1">
        <v>34</v>
      </c>
      <c r="I108" s="1">
        <v>45</v>
      </c>
      <c r="J108" s="1">
        <v>23</v>
      </c>
      <c r="K108" s="1">
        <v>23</v>
      </c>
      <c r="L108" s="1">
        <v>17</v>
      </c>
      <c r="M108" s="1">
        <v>16</v>
      </c>
      <c r="N108" s="1">
        <v>11</v>
      </c>
      <c r="O108" s="1">
        <v>19</v>
      </c>
      <c r="P108" s="1">
        <v>1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f t="shared" si="1"/>
        <v>224</v>
      </c>
      <c r="AA108" s="256"/>
    </row>
    <row r="109" spans="1:27" x14ac:dyDescent="0.25">
      <c r="A109" s="261" t="s">
        <v>385</v>
      </c>
      <c r="B109" s="259" t="s">
        <v>8</v>
      </c>
      <c r="C109" s="259"/>
      <c r="D109" s="275" t="s">
        <v>1196</v>
      </c>
      <c r="E109" s="275" t="s">
        <v>1197</v>
      </c>
      <c r="F109" s="27" t="s">
        <v>6</v>
      </c>
      <c r="G109" s="4">
        <v>78</v>
      </c>
      <c r="H109" s="4">
        <v>100</v>
      </c>
      <c r="I109" s="4">
        <v>95</v>
      </c>
      <c r="J109" s="4">
        <v>91</v>
      </c>
      <c r="K109" s="4">
        <v>92</v>
      </c>
      <c r="L109" s="4">
        <v>132</v>
      </c>
      <c r="M109" s="4">
        <v>50</v>
      </c>
      <c r="N109" s="4">
        <v>134</v>
      </c>
      <c r="O109" s="4">
        <v>76</v>
      </c>
      <c r="P109" s="4">
        <v>0</v>
      </c>
      <c r="Q109" s="4">
        <v>95</v>
      </c>
      <c r="R109" s="4">
        <v>109</v>
      </c>
      <c r="S109" s="4">
        <v>110</v>
      </c>
      <c r="T109" s="4">
        <v>90</v>
      </c>
      <c r="U109" s="4">
        <v>92</v>
      </c>
      <c r="V109" s="4">
        <v>80</v>
      </c>
      <c r="W109" s="4">
        <v>86</v>
      </c>
      <c r="X109" s="4">
        <v>83</v>
      </c>
      <c r="Y109" s="4">
        <v>100</v>
      </c>
      <c r="Z109" s="4">
        <f t="shared" si="1"/>
        <v>1693</v>
      </c>
      <c r="AA109" s="255"/>
    </row>
    <row r="110" spans="1:27" ht="26.25" thickBot="1" x14ac:dyDescent="0.3">
      <c r="A110" s="262"/>
      <c r="B110" s="260"/>
      <c r="C110" s="260"/>
      <c r="D110" s="276"/>
      <c r="E110" s="276"/>
      <c r="F110" s="28" t="s">
        <v>3</v>
      </c>
      <c r="G110" s="1">
        <v>78</v>
      </c>
      <c r="H110" s="1">
        <v>100</v>
      </c>
      <c r="I110" s="1">
        <v>95</v>
      </c>
      <c r="J110" s="1">
        <v>91</v>
      </c>
      <c r="K110" s="1">
        <v>92</v>
      </c>
      <c r="L110" s="1">
        <v>132</v>
      </c>
      <c r="M110" s="1">
        <v>50</v>
      </c>
      <c r="N110" s="1">
        <v>134</v>
      </c>
      <c r="O110" s="1">
        <v>76</v>
      </c>
      <c r="P110" s="1">
        <v>0</v>
      </c>
      <c r="Q110" s="1">
        <v>95</v>
      </c>
      <c r="R110" s="1">
        <v>109</v>
      </c>
      <c r="S110" s="1">
        <v>110</v>
      </c>
      <c r="T110" s="1">
        <v>90</v>
      </c>
      <c r="U110" s="1">
        <v>92</v>
      </c>
      <c r="V110" s="1">
        <v>80</v>
      </c>
      <c r="W110" s="1">
        <v>86</v>
      </c>
      <c r="X110" s="1">
        <v>83</v>
      </c>
      <c r="Y110" s="1">
        <v>100</v>
      </c>
      <c r="Z110" s="1">
        <f t="shared" si="1"/>
        <v>1693</v>
      </c>
      <c r="AA110" s="256"/>
    </row>
    <row r="111" spans="1:27" x14ac:dyDescent="0.25">
      <c r="A111" s="261" t="s">
        <v>388</v>
      </c>
      <c r="B111" s="259" t="s">
        <v>8</v>
      </c>
      <c r="C111" s="259"/>
      <c r="D111" s="275" t="s">
        <v>1198</v>
      </c>
      <c r="E111" s="275" t="s">
        <v>1199</v>
      </c>
      <c r="F111" s="27" t="s">
        <v>6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15</v>
      </c>
      <c r="T111" s="4">
        <v>27</v>
      </c>
      <c r="U111" s="4">
        <v>25</v>
      </c>
      <c r="V111" s="4">
        <v>32</v>
      </c>
      <c r="W111" s="4">
        <v>29</v>
      </c>
      <c r="X111" s="4">
        <v>30</v>
      </c>
      <c r="Y111" s="4">
        <v>36</v>
      </c>
      <c r="Z111" s="4">
        <f t="shared" si="1"/>
        <v>194</v>
      </c>
      <c r="AA111" s="255"/>
    </row>
    <row r="112" spans="1:27" ht="25.5" x14ac:dyDescent="0.25">
      <c r="A112" s="262"/>
      <c r="B112" s="260"/>
      <c r="C112" s="260"/>
      <c r="D112" s="276"/>
      <c r="E112" s="276"/>
      <c r="F112" s="28" t="s">
        <v>3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15</v>
      </c>
      <c r="T112" s="1">
        <v>27</v>
      </c>
      <c r="U112" s="1">
        <v>25</v>
      </c>
      <c r="V112" s="1">
        <v>32</v>
      </c>
      <c r="W112" s="1">
        <v>29</v>
      </c>
      <c r="X112" s="1">
        <v>30</v>
      </c>
      <c r="Y112" s="1">
        <v>36</v>
      </c>
      <c r="Z112" s="1">
        <f t="shared" si="1"/>
        <v>194</v>
      </c>
      <c r="AA112" s="256"/>
    </row>
    <row r="113" spans="1:27" x14ac:dyDescent="0.25">
      <c r="A113" s="262"/>
      <c r="B113" s="260" t="s">
        <v>10</v>
      </c>
      <c r="C113" s="286" t="s">
        <v>1200</v>
      </c>
      <c r="D113" s="276" t="s">
        <v>1201</v>
      </c>
      <c r="E113" s="276" t="s">
        <v>1202</v>
      </c>
      <c r="F113" s="28" t="s">
        <v>6</v>
      </c>
      <c r="G113" s="1">
        <v>8</v>
      </c>
      <c r="H113" s="1">
        <v>9</v>
      </c>
      <c r="I113" s="1">
        <v>0</v>
      </c>
      <c r="J113" s="1">
        <v>11</v>
      </c>
      <c r="K113" s="1">
        <v>9</v>
      </c>
      <c r="L113" s="1">
        <v>11</v>
      </c>
      <c r="M113" s="1">
        <v>14</v>
      </c>
      <c r="N113" s="1">
        <v>11</v>
      </c>
      <c r="O113" s="1">
        <v>11</v>
      </c>
      <c r="P113" s="1">
        <v>0</v>
      </c>
      <c r="Q113" s="1">
        <v>0</v>
      </c>
      <c r="R113" s="1">
        <v>11</v>
      </c>
      <c r="S113" s="1">
        <v>11</v>
      </c>
      <c r="T113" s="1">
        <v>26</v>
      </c>
      <c r="U113" s="1">
        <v>14</v>
      </c>
      <c r="V113" s="1">
        <v>17</v>
      </c>
      <c r="W113" s="1">
        <v>11</v>
      </c>
      <c r="X113" s="1">
        <v>8</v>
      </c>
      <c r="Y113" s="1">
        <v>0</v>
      </c>
      <c r="Z113" s="1">
        <f t="shared" si="1"/>
        <v>182</v>
      </c>
      <c r="AA113" s="256"/>
    </row>
    <row r="114" spans="1:27" ht="26.25" thickBot="1" x14ac:dyDescent="0.3">
      <c r="A114" s="262"/>
      <c r="B114" s="260"/>
      <c r="C114" s="286"/>
      <c r="D114" s="276"/>
      <c r="E114" s="276"/>
      <c r="F114" s="28" t="s">
        <v>3</v>
      </c>
      <c r="G114" s="1">
        <v>8</v>
      </c>
      <c r="H114" s="1">
        <v>9</v>
      </c>
      <c r="I114" s="1">
        <v>0</v>
      </c>
      <c r="J114" s="1">
        <v>11</v>
      </c>
      <c r="K114" s="1">
        <v>9</v>
      </c>
      <c r="L114" s="1">
        <v>11</v>
      </c>
      <c r="M114" s="1">
        <v>14</v>
      </c>
      <c r="N114" s="1">
        <v>11</v>
      </c>
      <c r="O114" s="1">
        <v>11</v>
      </c>
      <c r="P114" s="1">
        <v>0</v>
      </c>
      <c r="Q114" s="1">
        <v>0</v>
      </c>
      <c r="R114" s="1">
        <v>11</v>
      </c>
      <c r="S114" s="1">
        <v>11</v>
      </c>
      <c r="T114" s="1">
        <v>26</v>
      </c>
      <c r="U114" s="1">
        <v>14</v>
      </c>
      <c r="V114" s="1">
        <v>17</v>
      </c>
      <c r="W114" s="1">
        <v>11</v>
      </c>
      <c r="X114" s="1">
        <v>8</v>
      </c>
      <c r="Y114" s="1">
        <v>0</v>
      </c>
      <c r="Z114" s="1">
        <f t="shared" si="1"/>
        <v>182</v>
      </c>
      <c r="AA114" s="256"/>
    </row>
    <row r="115" spans="1:27" x14ac:dyDescent="0.25">
      <c r="A115" s="261" t="s">
        <v>391</v>
      </c>
      <c r="B115" s="259" t="s">
        <v>8</v>
      </c>
      <c r="C115" s="259"/>
      <c r="D115" s="275" t="s">
        <v>1203</v>
      </c>
      <c r="E115" s="275" t="s">
        <v>1204</v>
      </c>
      <c r="F115" s="27" t="s">
        <v>6</v>
      </c>
      <c r="G115" s="4">
        <v>18</v>
      </c>
      <c r="H115" s="4">
        <v>17</v>
      </c>
      <c r="I115" s="4">
        <v>0</v>
      </c>
      <c r="J115" s="4">
        <v>9</v>
      </c>
      <c r="K115" s="4">
        <v>7</v>
      </c>
      <c r="L115" s="4">
        <v>8</v>
      </c>
      <c r="M115" s="4">
        <v>9</v>
      </c>
      <c r="N115" s="4">
        <v>11</v>
      </c>
      <c r="O115" s="4">
        <v>9</v>
      </c>
      <c r="P115" s="4">
        <v>0</v>
      </c>
      <c r="Q115" s="4">
        <v>21</v>
      </c>
      <c r="R115" s="4">
        <v>29</v>
      </c>
      <c r="S115" s="4">
        <v>6</v>
      </c>
      <c r="T115" s="4">
        <v>11</v>
      </c>
      <c r="U115" s="4">
        <v>9</v>
      </c>
      <c r="V115" s="4">
        <v>16</v>
      </c>
      <c r="W115" s="4">
        <v>24</v>
      </c>
      <c r="X115" s="4">
        <v>22</v>
      </c>
      <c r="Y115" s="4">
        <v>27</v>
      </c>
      <c r="Z115" s="4">
        <f t="shared" si="1"/>
        <v>253</v>
      </c>
      <c r="AA115" s="255"/>
    </row>
    <row r="116" spans="1:27" ht="25.5" x14ac:dyDescent="0.25">
      <c r="A116" s="262"/>
      <c r="B116" s="260"/>
      <c r="C116" s="260"/>
      <c r="D116" s="276"/>
      <c r="E116" s="276"/>
      <c r="F116" s="28" t="s">
        <v>3</v>
      </c>
      <c r="G116" s="1">
        <v>18</v>
      </c>
      <c r="H116" s="1">
        <v>17</v>
      </c>
      <c r="I116" s="1">
        <v>0</v>
      </c>
      <c r="J116" s="1">
        <v>9</v>
      </c>
      <c r="K116" s="1">
        <v>7</v>
      </c>
      <c r="L116" s="1">
        <v>8</v>
      </c>
      <c r="M116" s="1">
        <v>9</v>
      </c>
      <c r="N116" s="1">
        <v>11</v>
      </c>
      <c r="O116" s="1">
        <v>9</v>
      </c>
      <c r="P116" s="1">
        <v>0</v>
      </c>
      <c r="Q116" s="1">
        <v>21</v>
      </c>
      <c r="R116" s="1">
        <v>29</v>
      </c>
      <c r="S116" s="1">
        <v>6</v>
      </c>
      <c r="T116" s="1">
        <v>11</v>
      </c>
      <c r="U116" s="1">
        <v>9</v>
      </c>
      <c r="V116" s="1">
        <v>16</v>
      </c>
      <c r="W116" s="1">
        <v>24</v>
      </c>
      <c r="X116" s="1">
        <v>22</v>
      </c>
      <c r="Y116" s="1">
        <v>27</v>
      </c>
      <c r="Z116" s="1">
        <f t="shared" si="1"/>
        <v>253</v>
      </c>
      <c r="AA116" s="256"/>
    </row>
    <row r="117" spans="1:27" x14ac:dyDescent="0.25">
      <c r="A117" s="262"/>
      <c r="B117" s="260" t="s">
        <v>10</v>
      </c>
      <c r="C117" s="286" t="s">
        <v>918</v>
      </c>
      <c r="D117" s="276" t="s">
        <v>1205</v>
      </c>
      <c r="E117" s="276" t="s">
        <v>1206</v>
      </c>
      <c r="F117" s="28" t="s">
        <v>6</v>
      </c>
      <c r="G117" s="1">
        <v>22</v>
      </c>
      <c r="H117" s="1">
        <v>17</v>
      </c>
      <c r="I117" s="1">
        <v>0</v>
      </c>
      <c r="J117" s="1">
        <v>9</v>
      </c>
      <c r="K117" s="1">
        <v>9</v>
      </c>
      <c r="L117" s="1">
        <v>14</v>
      </c>
      <c r="M117" s="1">
        <v>20</v>
      </c>
      <c r="N117" s="1">
        <v>14</v>
      </c>
      <c r="O117" s="1">
        <v>7</v>
      </c>
      <c r="P117" s="1">
        <v>0</v>
      </c>
      <c r="Q117" s="1">
        <v>15</v>
      </c>
      <c r="R117" s="1">
        <v>7</v>
      </c>
      <c r="S117" s="1">
        <v>7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f t="shared" si="1"/>
        <v>141</v>
      </c>
      <c r="AA117" s="256" t="s">
        <v>2342</v>
      </c>
    </row>
    <row r="118" spans="1:27" ht="26.25" thickBot="1" x14ac:dyDescent="0.3">
      <c r="A118" s="262"/>
      <c r="B118" s="260"/>
      <c r="C118" s="286"/>
      <c r="D118" s="276"/>
      <c r="E118" s="276"/>
      <c r="F118" s="28" t="s">
        <v>3</v>
      </c>
      <c r="G118" s="1">
        <v>22</v>
      </c>
      <c r="H118" s="1">
        <v>17</v>
      </c>
      <c r="I118" s="1">
        <v>0</v>
      </c>
      <c r="J118" s="1">
        <v>9</v>
      </c>
      <c r="K118" s="1">
        <v>9</v>
      </c>
      <c r="L118" s="1">
        <v>11</v>
      </c>
      <c r="M118" s="1">
        <v>16</v>
      </c>
      <c r="N118" s="1">
        <v>9</v>
      </c>
      <c r="O118" s="1">
        <v>7</v>
      </c>
      <c r="P118" s="1">
        <v>0</v>
      </c>
      <c r="Q118" s="1">
        <v>15</v>
      </c>
      <c r="R118" s="1">
        <v>7</v>
      </c>
      <c r="S118" s="1">
        <v>7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f t="shared" si="1"/>
        <v>129</v>
      </c>
      <c r="AA118" s="256"/>
    </row>
    <row r="119" spans="1:27" x14ac:dyDescent="0.25">
      <c r="A119" s="261" t="s">
        <v>393</v>
      </c>
      <c r="B119" s="259" t="s">
        <v>8</v>
      </c>
      <c r="C119" s="259"/>
      <c r="D119" s="275" t="s">
        <v>1207</v>
      </c>
      <c r="E119" s="275" t="s">
        <v>1208</v>
      </c>
      <c r="F119" s="27" t="s">
        <v>6</v>
      </c>
      <c r="G119" s="4">
        <v>3</v>
      </c>
      <c r="H119" s="4">
        <v>7</v>
      </c>
      <c r="I119" s="4">
        <v>13</v>
      </c>
      <c r="J119" s="4">
        <v>13</v>
      </c>
      <c r="K119" s="4">
        <v>8</v>
      </c>
      <c r="L119" s="4">
        <v>10</v>
      </c>
      <c r="M119" s="4">
        <v>0</v>
      </c>
      <c r="N119" s="4">
        <v>11</v>
      </c>
      <c r="O119" s="4">
        <v>10</v>
      </c>
      <c r="P119" s="4">
        <v>0</v>
      </c>
      <c r="Q119" s="4">
        <v>4</v>
      </c>
      <c r="R119" s="4">
        <v>6</v>
      </c>
      <c r="S119" s="4">
        <v>6</v>
      </c>
      <c r="T119" s="4">
        <v>0</v>
      </c>
      <c r="U119" s="4">
        <v>11</v>
      </c>
      <c r="V119" s="4">
        <v>7</v>
      </c>
      <c r="W119" s="4">
        <v>0</v>
      </c>
      <c r="X119" s="4">
        <v>0</v>
      </c>
      <c r="Y119" s="4">
        <v>18</v>
      </c>
      <c r="Z119" s="4">
        <f t="shared" si="1"/>
        <v>127</v>
      </c>
      <c r="AA119" s="255"/>
    </row>
    <row r="120" spans="1:27" ht="26.25" thickBot="1" x14ac:dyDescent="0.3">
      <c r="A120" s="262"/>
      <c r="B120" s="260"/>
      <c r="C120" s="260"/>
      <c r="D120" s="276"/>
      <c r="E120" s="276"/>
      <c r="F120" s="28" t="s">
        <v>3</v>
      </c>
      <c r="G120" s="1">
        <v>3</v>
      </c>
      <c r="H120" s="1">
        <v>7</v>
      </c>
      <c r="I120" s="1">
        <v>13</v>
      </c>
      <c r="J120" s="1">
        <v>13</v>
      </c>
      <c r="K120" s="1">
        <v>8</v>
      </c>
      <c r="L120" s="1">
        <v>10</v>
      </c>
      <c r="M120" s="1">
        <v>0</v>
      </c>
      <c r="N120" s="1">
        <v>11</v>
      </c>
      <c r="O120" s="1">
        <v>10</v>
      </c>
      <c r="P120" s="1">
        <v>0</v>
      </c>
      <c r="Q120" s="1">
        <v>4</v>
      </c>
      <c r="R120" s="1">
        <v>6</v>
      </c>
      <c r="S120" s="1">
        <v>6</v>
      </c>
      <c r="T120" s="1">
        <v>0</v>
      </c>
      <c r="U120" s="1">
        <v>11</v>
      </c>
      <c r="V120" s="1">
        <v>7</v>
      </c>
      <c r="W120" s="1">
        <v>0</v>
      </c>
      <c r="X120" s="1">
        <v>0</v>
      </c>
      <c r="Y120" s="1">
        <v>18</v>
      </c>
      <c r="Z120" s="1">
        <f t="shared" si="1"/>
        <v>127</v>
      </c>
      <c r="AA120" s="256"/>
    </row>
    <row r="121" spans="1:27" x14ac:dyDescent="0.25">
      <c r="A121" s="261" t="s">
        <v>396</v>
      </c>
      <c r="B121" s="259" t="s">
        <v>8</v>
      </c>
      <c r="C121" s="259"/>
      <c r="D121" s="275" t="s">
        <v>1209</v>
      </c>
      <c r="E121" s="275" t="s">
        <v>1210</v>
      </c>
      <c r="F121" s="27" t="s">
        <v>6</v>
      </c>
      <c r="G121" s="4">
        <v>26</v>
      </c>
      <c r="H121" s="4">
        <v>21</v>
      </c>
      <c r="I121" s="4">
        <v>9</v>
      </c>
      <c r="J121" s="4">
        <v>17</v>
      </c>
      <c r="K121" s="4">
        <v>21</v>
      </c>
      <c r="L121" s="4">
        <v>16</v>
      </c>
      <c r="M121" s="4">
        <v>0</v>
      </c>
      <c r="N121" s="4">
        <v>14</v>
      </c>
      <c r="O121" s="4">
        <v>28</v>
      </c>
      <c r="P121" s="4">
        <v>12</v>
      </c>
      <c r="Q121" s="4">
        <v>17</v>
      </c>
      <c r="R121" s="4">
        <v>17</v>
      </c>
      <c r="S121" s="4">
        <v>14</v>
      </c>
      <c r="T121" s="4">
        <v>19</v>
      </c>
      <c r="U121" s="4">
        <v>11</v>
      </c>
      <c r="V121" s="4">
        <v>24</v>
      </c>
      <c r="W121" s="4">
        <v>20</v>
      </c>
      <c r="X121" s="4">
        <v>21</v>
      </c>
      <c r="Y121" s="4">
        <v>20</v>
      </c>
      <c r="Z121" s="4">
        <f t="shared" si="1"/>
        <v>327</v>
      </c>
      <c r="AA121" s="255"/>
    </row>
    <row r="122" spans="1:27" ht="26.25" thickBot="1" x14ac:dyDescent="0.3">
      <c r="A122" s="291"/>
      <c r="B122" s="296"/>
      <c r="C122" s="296"/>
      <c r="D122" s="298"/>
      <c r="E122" s="298"/>
      <c r="F122" s="183" t="s">
        <v>3</v>
      </c>
      <c r="G122" s="30">
        <v>26</v>
      </c>
      <c r="H122" s="30">
        <v>21</v>
      </c>
      <c r="I122" s="30">
        <v>9</v>
      </c>
      <c r="J122" s="30">
        <v>17</v>
      </c>
      <c r="K122" s="30">
        <v>21</v>
      </c>
      <c r="L122" s="30">
        <v>16</v>
      </c>
      <c r="M122" s="30">
        <v>0</v>
      </c>
      <c r="N122" s="30">
        <v>14</v>
      </c>
      <c r="O122" s="30">
        <v>28</v>
      </c>
      <c r="P122" s="30">
        <v>12</v>
      </c>
      <c r="Q122" s="30">
        <v>17</v>
      </c>
      <c r="R122" s="30">
        <v>17</v>
      </c>
      <c r="S122" s="30">
        <v>14</v>
      </c>
      <c r="T122" s="30">
        <v>19</v>
      </c>
      <c r="U122" s="30">
        <v>11</v>
      </c>
      <c r="V122" s="30">
        <v>24</v>
      </c>
      <c r="W122" s="30">
        <v>20</v>
      </c>
      <c r="X122" s="30">
        <v>21</v>
      </c>
      <c r="Y122" s="30">
        <v>20</v>
      </c>
      <c r="Z122" s="30">
        <f t="shared" si="1"/>
        <v>327</v>
      </c>
      <c r="AA122" s="316"/>
    </row>
    <row r="123" spans="1:27" x14ac:dyDescent="0.25">
      <c r="A123" s="322" t="s">
        <v>13</v>
      </c>
      <c r="B123" s="323"/>
      <c r="C123" s="323"/>
      <c r="D123" s="323"/>
      <c r="E123" s="323"/>
      <c r="F123" s="177" t="s">
        <v>6</v>
      </c>
      <c r="G123" s="7">
        <f>G121+G119+G117+G115+G113+G111+G109+G105+G107+G103+G101+G99+G97+G95+G93+G91+G89+G87+G85+G83+G81+G79+G77+G75+G73+G71+G69+G67+G65+G63+G61+G59+G57+G55+G53+G51+G49+G47+G45+G43+G41+G39+G37+G35+G33+G31+G29+G27+G25+G23+G21+G19+G17+G15+G13+G11+G9+G7+G3</f>
        <v>5274</v>
      </c>
      <c r="H123" s="7">
        <f t="shared" ref="H123:Z123" si="2">H121+H119+H117+H115+H113+H111+H109+H105+H107+H103+H101+H99+H97+H95+H93+H91+H89+H87+H85+H83+H81+H79+H77+H75+H73+H71+H69+H67+H65+H63+H61+H59+H57+H55+H53+H51+H49+H47+H45+H43+H41+H39+H37+H35+H33+H31+H29+H27+H25+H23+H21+H19+H17+H15+H13+H11+H9+H7+H3</f>
        <v>5486</v>
      </c>
      <c r="I123" s="7">
        <f t="shared" si="2"/>
        <v>5330</v>
      </c>
      <c r="J123" s="7">
        <f t="shared" si="2"/>
        <v>5232</v>
      </c>
      <c r="K123" s="7">
        <f t="shared" si="2"/>
        <v>5020</v>
      </c>
      <c r="L123" s="7">
        <f t="shared" si="2"/>
        <v>4644</v>
      </c>
      <c r="M123" s="7">
        <f t="shared" si="2"/>
        <v>3297</v>
      </c>
      <c r="N123" s="7">
        <f t="shared" si="2"/>
        <v>3722</v>
      </c>
      <c r="O123" s="7">
        <f t="shared" si="2"/>
        <v>3136</v>
      </c>
      <c r="P123" s="7">
        <f t="shared" si="2"/>
        <v>3179</v>
      </c>
      <c r="Q123" s="7">
        <f t="shared" si="2"/>
        <v>2879</v>
      </c>
      <c r="R123" s="7">
        <f t="shared" si="2"/>
        <v>2678</v>
      </c>
      <c r="S123" s="7">
        <f t="shared" si="2"/>
        <v>2554</v>
      </c>
      <c r="T123" s="7">
        <f t="shared" si="2"/>
        <v>2456</v>
      </c>
      <c r="U123" s="7">
        <f t="shared" si="2"/>
        <v>2419</v>
      </c>
      <c r="V123" s="7">
        <f t="shared" si="2"/>
        <v>2338</v>
      </c>
      <c r="W123" s="7">
        <f t="shared" si="2"/>
        <v>2405</v>
      </c>
      <c r="X123" s="7">
        <f t="shared" si="2"/>
        <v>2425</v>
      </c>
      <c r="Y123" s="7">
        <f t="shared" si="2"/>
        <v>2626</v>
      </c>
      <c r="Z123" s="7">
        <f t="shared" si="2"/>
        <v>67100</v>
      </c>
      <c r="AA123" s="208"/>
    </row>
    <row r="124" spans="1:27" ht="26.25" thickBot="1" x14ac:dyDescent="0.3">
      <c r="A124" s="324"/>
      <c r="B124" s="325"/>
      <c r="C124" s="325"/>
      <c r="D124" s="325"/>
      <c r="E124" s="325"/>
      <c r="F124" s="182" t="s">
        <v>3</v>
      </c>
      <c r="G124" s="8">
        <f>G122+G120+G118+G116+G114+G112+G110+G106+G108+G104+G102+G100+G98+G96+G94+G92+G90+G88+G86+G84+G82+G80+G78+G76+G74+G72+G70+G68+G66+G64+G62+G60+G58+G56+G54+G52+G50+G48+G46+G44+G42+G40+G38+G36+G34+G32+G30+G28+G26+G24+G22+G20+G18+G16+G14+G12+G10+G8+G4</f>
        <v>5273</v>
      </c>
      <c r="H124" s="8">
        <f t="shared" ref="H124:Z124" si="3">H122+H120+H118+H116+H114+H112+H110+H106+H108+H104+H102+H100+H98+H96+H94+H92+H90+H88+H86+H84+H82+H80+H78+H76+H74+H72+H70+H68+H66+H64+H62+H60+H58+H56+H54+H52+H50+H48+H46+H44+H42+H40+H38+H36+H34+H32+H30+H28+H26+H24+H22+H20+H18+H16+H14+H12+H10+H8+H4</f>
        <v>5486</v>
      </c>
      <c r="I124" s="8">
        <f t="shared" si="3"/>
        <v>5328</v>
      </c>
      <c r="J124" s="8">
        <f t="shared" si="3"/>
        <v>5232</v>
      </c>
      <c r="K124" s="8">
        <f t="shared" si="3"/>
        <v>5019</v>
      </c>
      <c r="L124" s="8">
        <f t="shared" si="3"/>
        <v>4626</v>
      </c>
      <c r="M124" s="8">
        <f t="shared" si="3"/>
        <v>3290</v>
      </c>
      <c r="N124" s="8">
        <f t="shared" si="3"/>
        <v>3716</v>
      </c>
      <c r="O124" s="8">
        <f t="shared" si="3"/>
        <v>3133</v>
      </c>
      <c r="P124" s="8">
        <f t="shared" si="3"/>
        <v>3178</v>
      </c>
      <c r="Q124" s="8">
        <f t="shared" si="3"/>
        <v>2872</v>
      </c>
      <c r="R124" s="8">
        <f t="shared" si="3"/>
        <v>2677</v>
      </c>
      <c r="S124" s="8">
        <f t="shared" si="3"/>
        <v>2554</v>
      </c>
      <c r="T124" s="8">
        <f t="shared" si="3"/>
        <v>2456</v>
      </c>
      <c r="U124" s="8">
        <f t="shared" si="3"/>
        <v>2419</v>
      </c>
      <c r="V124" s="8">
        <f t="shared" si="3"/>
        <v>2338</v>
      </c>
      <c r="W124" s="8">
        <f t="shared" si="3"/>
        <v>2405</v>
      </c>
      <c r="X124" s="8">
        <f t="shared" si="3"/>
        <v>2425</v>
      </c>
      <c r="Y124" s="8">
        <f t="shared" si="3"/>
        <v>2626</v>
      </c>
      <c r="Z124" s="8">
        <f t="shared" si="3"/>
        <v>67053</v>
      </c>
      <c r="AA124" s="209"/>
    </row>
  </sheetData>
  <mergeCells count="296">
    <mergeCell ref="A123:E124"/>
    <mergeCell ref="A119:A120"/>
    <mergeCell ref="B119:C120"/>
    <mergeCell ref="D119:D120"/>
    <mergeCell ref="E119:E120"/>
    <mergeCell ref="AA119:AA120"/>
    <mergeCell ref="A121:A122"/>
    <mergeCell ref="B121:C122"/>
    <mergeCell ref="D121:D122"/>
    <mergeCell ref="E121:E122"/>
    <mergeCell ref="AA121:AA122"/>
    <mergeCell ref="A115:A118"/>
    <mergeCell ref="B115:C116"/>
    <mergeCell ref="D115:D116"/>
    <mergeCell ref="E115:E116"/>
    <mergeCell ref="AA115:AA116"/>
    <mergeCell ref="B117:B118"/>
    <mergeCell ref="C117:C118"/>
    <mergeCell ref="D117:D118"/>
    <mergeCell ref="E117:E118"/>
    <mergeCell ref="AA117:AA118"/>
    <mergeCell ref="A109:A110"/>
    <mergeCell ref="B109:C110"/>
    <mergeCell ref="D109:D110"/>
    <mergeCell ref="E109:E110"/>
    <mergeCell ref="AA109:AA110"/>
    <mergeCell ref="A111:A114"/>
    <mergeCell ref="B111:C112"/>
    <mergeCell ref="D111:D112"/>
    <mergeCell ref="E111:E112"/>
    <mergeCell ref="AA111:AA112"/>
    <mergeCell ref="B113:B114"/>
    <mergeCell ref="C113:C114"/>
    <mergeCell ref="D113:D114"/>
    <mergeCell ref="E113:E114"/>
    <mergeCell ref="AA113:AA114"/>
    <mergeCell ref="A103:A104"/>
    <mergeCell ref="B103:C104"/>
    <mergeCell ref="D103:D104"/>
    <mergeCell ref="E103:E104"/>
    <mergeCell ref="AA103:AA104"/>
    <mergeCell ref="A105:A108"/>
    <mergeCell ref="B105:C106"/>
    <mergeCell ref="D105:D106"/>
    <mergeCell ref="E105:E106"/>
    <mergeCell ref="AA105:AA106"/>
    <mergeCell ref="B107:B108"/>
    <mergeCell ref="C107:C108"/>
    <mergeCell ref="D107:D108"/>
    <mergeCell ref="E107:E108"/>
    <mergeCell ref="AA107:AA108"/>
    <mergeCell ref="A97:A98"/>
    <mergeCell ref="B97:C98"/>
    <mergeCell ref="D97:D98"/>
    <mergeCell ref="E97:E98"/>
    <mergeCell ref="AA97:AA98"/>
    <mergeCell ref="A99:A102"/>
    <mergeCell ref="B99:C100"/>
    <mergeCell ref="D99:D100"/>
    <mergeCell ref="E99:E100"/>
    <mergeCell ref="AA99:AA100"/>
    <mergeCell ref="B101:B102"/>
    <mergeCell ref="C101:C102"/>
    <mergeCell ref="D101:D102"/>
    <mergeCell ref="E101:E102"/>
    <mergeCell ref="AA101:AA102"/>
    <mergeCell ref="A93:A94"/>
    <mergeCell ref="B93:C94"/>
    <mergeCell ref="D93:D94"/>
    <mergeCell ref="E93:E94"/>
    <mergeCell ref="AA93:AA94"/>
    <mergeCell ref="A95:A96"/>
    <mergeCell ref="B95:C96"/>
    <mergeCell ref="D95:D96"/>
    <mergeCell ref="E95:E96"/>
    <mergeCell ref="AA95:AA96"/>
    <mergeCell ref="A89:A92"/>
    <mergeCell ref="B89:C90"/>
    <mergeCell ref="D89:D90"/>
    <mergeCell ref="E89:E90"/>
    <mergeCell ref="AA89:AA90"/>
    <mergeCell ref="B91:B92"/>
    <mergeCell ref="C91:C92"/>
    <mergeCell ref="D91:D92"/>
    <mergeCell ref="E91:E92"/>
    <mergeCell ref="AA91:AA92"/>
    <mergeCell ref="A83:A84"/>
    <mergeCell ref="B83:C84"/>
    <mergeCell ref="D83:D84"/>
    <mergeCell ref="E83:E84"/>
    <mergeCell ref="AA83:AA84"/>
    <mergeCell ref="A85:A88"/>
    <mergeCell ref="B85:C86"/>
    <mergeCell ref="D85:D86"/>
    <mergeCell ref="E85:E86"/>
    <mergeCell ref="AA85:AA86"/>
    <mergeCell ref="B87:B88"/>
    <mergeCell ref="C87:C88"/>
    <mergeCell ref="D87:D88"/>
    <mergeCell ref="E87:E88"/>
    <mergeCell ref="AA87:AA88"/>
    <mergeCell ref="A79:A82"/>
    <mergeCell ref="B79:C80"/>
    <mergeCell ref="D79:D80"/>
    <mergeCell ref="E79:E80"/>
    <mergeCell ref="AA79:AA80"/>
    <mergeCell ref="B81:B82"/>
    <mergeCell ref="C81:C82"/>
    <mergeCell ref="D81:D82"/>
    <mergeCell ref="E81:E82"/>
    <mergeCell ref="AA81:AA82"/>
    <mergeCell ref="A75:A76"/>
    <mergeCell ref="B75:C76"/>
    <mergeCell ref="D75:D76"/>
    <mergeCell ref="E75:E76"/>
    <mergeCell ref="AA75:AA76"/>
    <mergeCell ref="A77:A78"/>
    <mergeCell ref="B77:C78"/>
    <mergeCell ref="D77:D78"/>
    <mergeCell ref="E77:E78"/>
    <mergeCell ref="AA77:AA78"/>
    <mergeCell ref="A71:A74"/>
    <mergeCell ref="B71:C72"/>
    <mergeCell ref="D71:D72"/>
    <mergeCell ref="E71:E72"/>
    <mergeCell ref="AA71:AA72"/>
    <mergeCell ref="B73:B74"/>
    <mergeCell ref="C73:C74"/>
    <mergeCell ref="D73:D74"/>
    <mergeCell ref="E73:E74"/>
    <mergeCell ref="AA73:AA74"/>
    <mergeCell ref="A67:A70"/>
    <mergeCell ref="B67:C68"/>
    <mergeCell ref="D67:D68"/>
    <mergeCell ref="E67:E68"/>
    <mergeCell ref="AA67:AA68"/>
    <mergeCell ref="B69:B70"/>
    <mergeCell ref="C69:C70"/>
    <mergeCell ref="D69:D70"/>
    <mergeCell ref="E69:E70"/>
    <mergeCell ref="AA69:AA70"/>
    <mergeCell ref="A63:A66"/>
    <mergeCell ref="B63:C64"/>
    <mergeCell ref="D63:D64"/>
    <mergeCell ref="E63:E64"/>
    <mergeCell ref="AA63:AA64"/>
    <mergeCell ref="B65:B66"/>
    <mergeCell ref="C65:C66"/>
    <mergeCell ref="D65:D66"/>
    <mergeCell ref="E65:E66"/>
    <mergeCell ref="AA65:AA66"/>
    <mergeCell ref="A57:A58"/>
    <mergeCell ref="B57:C58"/>
    <mergeCell ref="D57:D58"/>
    <mergeCell ref="E57:E58"/>
    <mergeCell ref="AA57:AA58"/>
    <mergeCell ref="A59:A62"/>
    <mergeCell ref="B59:C60"/>
    <mergeCell ref="D59:D60"/>
    <mergeCell ref="E59:E60"/>
    <mergeCell ref="AA59:AA60"/>
    <mergeCell ref="B61:B62"/>
    <mergeCell ref="C61:C62"/>
    <mergeCell ref="D61:D62"/>
    <mergeCell ref="E61:E62"/>
    <mergeCell ref="AA61:AA62"/>
    <mergeCell ref="A53:A56"/>
    <mergeCell ref="B53:C54"/>
    <mergeCell ref="D53:D54"/>
    <mergeCell ref="E53:E54"/>
    <mergeCell ref="AA53:AA54"/>
    <mergeCell ref="B55:B56"/>
    <mergeCell ref="C55:C56"/>
    <mergeCell ref="D55:D56"/>
    <mergeCell ref="E55:E56"/>
    <mergeCell ref="AA55:AA56"/>
    <mergeCell ref="A49:A52"/>
    <mergeCell ref="B49:C50"/>
    <mergeCell ref="D49:D50"/>
    <mergeCell ref="E49:E50"/>
    <mergeCell ref="AA49:AA50"/>
    <mergeCell ref="B51:B52"/>
    <mergeCell ref="C51:C52"/>
    <mergeCell ref="D51:D52"/>
    <mergeCell ref="E51:E52"/>
    <mergeCell ref="AA51:AA52"/>
    <mergeCell ref="A45:A48"/>
    <mergeCell ref="B45:C46"/>
    <mergeCell ref="D45:D46"/>
    <mergeCell ref="E45:E46"/>
    <mergeCell ref="AA45:AA46"/>
    <mergeCell ref="B47:B48"/>
    <mergeCell ref="C47:C48"/>
    <mergeCell ref="D47:D48"/>
    <mergeCell ref="E47:E48"/>
    <mergeCell ref="AA47:AA48"/>
    <mergeCell ref="A41:A42"/>
    <mergeCell ref="B41:C42"/>
    <mergeCell ref="D41:D42"/>
    <mergeCell ref="E41:E42"/>
    <mergeCell ref="AA41:AA42"/>
    <mergeCell ref="A43:A44"/>
    <mergeCell ref="B43:C44"/>
    <mergeCell ref="D43:D44"/>
    <mergeCell ref="E43:E44"/>
    <mergeCell ref="AA43:AA44"/>
    <mergeCell ref="A37:A38"/>
    <mergeCell ref="B37:C38"/>
    <mergeCell ref="D37:D38"/>
    <mergeCell ref="E37:E38"/>
    <mergeCell ref="AA37:AA38"/>
    <mergeCell ref="A39:A40"/>
    <mergeCell ref="B39:C40"/>
    <mergeCell ref="D39:D40"/>
    <mergeCell ref="E39:E40"/>
    <mergeCell ref="AA39:AA40"/>
    <mergeCell ref="A31:A32"/>
    <mergeCell ref="B31:C32"/>
    <mergeCell ref="D31:D32"/>
    <mergeCell ref="E31:E32"/>
    <mergeCell ref="AA31:AA32"/>
    <mergeCell ref="A33:A36"/>
    <mergeCell ref="B33:C34"/>
    <mergeCell ref="D33:D34"/>
    <mergeCell ref="E33:E34"/>
    <mergeCell ref="AA33:AA34"/>
    <mergeCell ref="B35:B36"/>
    <mergeCell ref="C35:C36"/>
    <mergeCell ref="D35:D36"/>
    <mergeCell ref="E35:E36"/>
    <mergeCell ref="AA35:AA36"/>
    <mergeCell ref="C27:C28"/>
    <mergeCell ref="D27:D28"/>
    <mergeCell ref="E27:E28"/>
    <mergeCell ref="AA27:AA28"/>
    <mergeCell ref="A29:A30"/>
    <mergeCell ref="B29:C30"/>
    <mergeCell ref="D29:D30"/>
    <mergeCell ref="E29:E30"/>
    <mergeCell ref="AA29:AA30"/>
    <mergeCell ref="A23:A28"/>
    <mergeCell ref="B23:C24"/>
    <mergeCell ref="D23:D24"/>
    <mergeCell ref="E23:E24"/>
    <mergeCell ref="AA23:AA24"/>
    <mergeCell ref="B25:B28"/>
    <mergeCell ref="C25:C26"/>
    <mergeCell ref="D25:D26"/>
    <mergeCell ref="E25:E26"/>
    <mergeCell ref="AA25:AA26"/>
    <mergeCell ref="A17:A18"/>
    <mergeCell ref="B17:C18"/>
    <mergeCell ref="D17:D18"/>
    <mergeCell ref="E17:E18"/>
    <mergeCell ref="AA17:AA18"/>
    <mergeCell ref="A19:A22"/>
    <mergeCell ref="B19:C20"/>
    <mergeCell ref="D19:D20"/>
    <mergeCell ref="E19:E20"/>
    <mergeCell ref="AA19:AA20"/>
    <mergeCell ref="B21:B22"/>
    <mergeCell ref="C21:C22"/>
    <mergeCell ref="D21:D22"/>
    <mergeCell ref="E21:E22"/>
    <mergeCell ref="AA21:AA22"/>
    <mergeCell ref="A13:A16"/>
    <mergeCell ref="B13:C14"/>
    <mergeCell ref="D13:D14"/>
    <mergeCell ref="E13:E14"/>
    <mergeCell ref="AA13:AA14"/>
    <mergeCell ref="B15:B16"/>
    <mergeCell ref="C15:C16"/>
    <mergeCell ref="D15:D16"/>
    <mergeCell ref="E15:E16"/>
    <mergeCell ref="AA15:AA16"/>
    <mergeCell ref="A9:A12"/>
    <mergeCell ref="B9:C10"/>
    <mergeCell ref="D9:D10"/>
    <mergeCell ref="E9:E10"/>
    <mergeCell ref="AA9:AA10"/>
    <mergeCell ref="B11:B12"/>
    <mergeCell ref="C11:C12"/>
    <mergeCell ref="D11:D12"/>
    <mergeCell ref="E11:E12"/>
    <mergeCell ref="AA11:AA12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</mergeCells>
  <pageMargins left="0.23" right="0.21" top="0.26" bottom="0.75" header="0.3" footer="0.3"/>
  <pageSetup paperSize="9" scale="5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63" sqref="E7:E64"/>
    </sheetView>
  </sheetViews>
  <sheetFormatPr defaultRowHeight="12.75" x14ac:dyDescent="0.25"/>
  <cols>
    <col min="1" max="1" width="5.140625" style="115" customWidth="1"/>
    <col min="2" max="2" width="39.85546875" style="116" customWidth="1"/>
    <col min="3" max="3" width="5.5703125" style="117" customWidth="1"/>
    <col min="4" max="4" width="44.140625" style="115" customWidth="1"/>
    <col min="5" max="5" width="15.42578125" style="115" customWidth="1"/>
    <col min="6" max="6" width="31.140625" style="116" customWidth="1"/>
    <col min="7" max="25" width="5.5703125" style="18" customWidth="1"/>
    <col min="26" max="26" width="7.710937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1890</v>
      </c>
      <c r="B3" s="278"/>
      <c r="C3" s="278"/>
      <c r="D3" s="278"/>
      <c r="E3" s="278"/>
      <c r="F3" s="25" t="s">
        <v>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56" t="s">
        <v>4</v>
      </c>
      <c r="B6" s="495" t="s">
        <v>14</v>
      </c>
      <c r="C6" s="495"/>
      <c r="D6" s="157" t="s">
        <v>15</v>
      </c>
      <c r="E6" s="157" t="s">
        <v>7</v>
      </c>
      <c r="F6" s="157" t="s">
        <v>1</v>
      </c>
      <c r="G6" s="152">
        <v>2000</v>
      </c>
      <c r="H6" s="152">
        <v>2001</v>
      </c>
      <c r="I6" s="152">
        <v>2002</v>
      </c>
      <c r="J6" s="152">
        <v>2003</v>
      </c>
      <c r="K6" s="152">
        <v>2004</v>
      </c>
      <c r="L6" s="152">
        <v>2005</v>
      </c>
      <c r="M6" s="152">
        <v>2006</v>
      </c>
      <c r="N6" s="152">
        <v>2007</v>
      </c>
      <c r="O6" s="152">
        <v>2008</v>
      </c>
      <c r="P6" s="152">
        <v>2009</v>
      </c>
      <c r="Q6" s="152">
        <v>2010</v>
      </c>
      <c r="R6" s="152">
        <v>2011</v>
      </c>
      <c r="S6" s="152">
        <v>2012</v>
      </c>
      <c r="T6" s="152">
        <v>2013</v>
      </c>
      <c r="U6" s="152">
        <v>2014</v>
      </c>
      <c r="V6" s="152">
        <v>2015</v>
      </c>
      <c r="W6" s="152">
        <v>2016</v>
      </c>
      <c r="X6" s="152">
        <v>2017</v>
      </c>
      <c r="Y6" s="152">
        <v>2018</v>
      </c>
      <c r="Z6" s="152" t="s">
        <v>5</v>
      </c>
      <c r="AA6" s="15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1211</v>
      </c>
      <c r="E7" s="275" t="s">
        <v>1212</v>
      </c>
      <c r="F7" s="27" t="s">
        <v>6</v>
      </c>
      <c r="G7" s="4">
        <v>45</v>
      </c>
      <c r="H7" s="4">
        <v>48</v>
      </c>
      <c r="I7" s="4">
        <v>46</v>
      </c>
      <c r="J7" s="4">
        <v>44</v>
      </c>
      <c r="K7" s="4">
        <v>33</v>
      </c>
      <c r="L7" s="4">
        <v>39</v>
      </c>
      <c r="M7" s="4">
        <v>55</v>
      </c>
      <c r="N7" s="4">
        <v>44</v>
      </c>
      <c r="O7" s="4">
        <v>26</v>
      </c>
      <c r="P7" s="4">
        <v>41</v>
      </c>
      <c r="Q7" s="4">
        <v>27</v>
      </c>
      <c r="R7" s="4">
        <v>30</v>
      </c>
      <c r="S7" s="4">
        <v>44</v>
      </c>
      <c r="T7" s="4">
        <v>33</v>
      </c>
      <c r="U7" s="4">
        <v>26</v>
      </c>
      <c r="V7" s="4">
        <v>25</v>
      </c>
      <c r="W7" s="4">
        <v>22</v>
      </c>
      <c r="X7" s="4">
        <v>36</v>
      </c>
      <c r="Y7" s="4">
        <v>44</v>
      </c>
      <c r="Z7" s="4">
        <f t="shared" ref="Z7:Z12" si="0">SUM(G7:Y7)</f>
        <v>708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1">
        <v>45</v>
      </c>
      <c r="H8" s="1">
        <v>48</v>
      </c>
      <c r="I8" s="1">
        <v>46</v>
      </c>
      <c r="J8" s="1">
        <v>44</v>
      </c>
      <c r="K8" s="1">
        <v>33</v>
      </c>
      <c r="L8" s="1">
        <v>39</v>
      </c>
      <c r="M8" s="1">
        <v>55</v>
      </c>
      <c r="N8" s="1">
        <v>44</v>
      </c>
      <c r="O8" s="1">
        <v>26</v>
      </c>
      <c r="P8" s="1">
        <v>41</v>
      </c>
      <c r="Q8" s="1">
        <v>27</v>
      </c>
      <c r="R8" s="1">
        <v>30</v>
      </c>
      <c r="S8" s="1">
        <v>44</v>
      </c>
      <c r="T8" s="1">
        <v>33</v>
      </c>
      <c r="U8" s="1">
        <v>26</v>
      </c>
      <c r="V8" s="1">
        <v>25</v>
      </c>
      <c r="W8" s="1">
        <v>22</v>
      </c>
      <c r="X8" s="1">
        <v>36</v>
      </c>
      <c r="Y8" s="1">
        <v>44</v>
      </c>
      <c r="Z8" s="1">
        <f t="shared" si="0"/>
        <v>708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1213</v>
      </c>
      <c r="E9" s="276" t="s">
        <v>1214</v>
      </c>
      <c r="F9" s="28" t="s">
        <v>6</v>
      </c>
      <c r="G9" s="1">
        <v>5</v>
      </c>
      <c r="H9" s="1">
        <v>7</v>
      </c>
      <c r="I9" s="1">
        <v>15</v>
      </c>
      <c r="J9" s="1">
        <v>13</v>
      </c>
      <c r="K9" s="1">
        <v>0</v>
      </c>
      <c r="L9" s="1">
        <v>10</v>
      </c>
      <c r="M9" s="1">
        <v>5</v>
      </c>
      <c r="N9" s="1">
        <v>0</v>
      </c>
      <c r="O9" s="1">
        <v>10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0"/>
        <v>65</v>
      </c>
      <c r="AA9" s="256"/>
    </row>
    <row r="10" spans="1:27" ht="25.5" x14ac:dyDescent="0.25">
      <c r="A10" s="258"/>
      <c r="B10" s="260"/>
      <c r="C10" s="309"/>
      <c r="D10" s="276"/>
      <c r="E10" s="276"/>
      <c r="F10" s="28" t="s">
        <v>3</v>
      </c>
      <c r="G10" s="1">
        <v>5</v>
      </c>
      <c r="H10" s="1">
        <v>7</v>
      </c>
      <c r="I10" s="1">
        <v>15</v>
      </c>
      <c r="J10" s="1">
        <v>13</v>
      </c>
      <c r="K10" s="1">
        <v>0</v>
      </c>
      <c r="L10" s="1">
        <v>10</v>
      </c>
      <c r="M10" s="1">
        <v>5</v>
      </c>
      <c r="N10" s="1">
        <v>0</v>
      </c>
      <c r="O10" s="1">
        <v>10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f t="shared" si="0"/>
        <v>65</v>
      </c>
      <c r="AA10" s="256"/>
    </row>
    <row r="11" spans="1:27" x14ac:dyDescent="0.25">
      <c r="A11" s="258"/>
      <c r="B11" s="260"/>
      <c r="C11" s="286" t="s">
        <v>257</v>
      </c>
      <c r="D11" s="276" t="s">
        <v>1215</v>
      </c>
      <c r="E11" s="299" t="s">
        <v>1216</v>
      </c>
      <c r="F11" s="28" t="s">
        <v>6</v>
      </c>
      <c r="G11" s="6">
        <v>5</v>
      </c>
      <c r="H11" s="6">
        <v>2</v>
      </c>
      <c r="I11" s="6">
        <v>5</v>
      </c>
      <c r="J11" s="6">
        <v>5</v>
      </c>
      <c r="K11" s="6">
        <v>5</v>
      </c>
      <c r="L11" s="6">
        <v>2</v>
      </c>
      <c r="M11" s="6">
        <v>5</v>
      </c>
      <c r="N11" s="6">
        <v>4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6">
        <f t="shared" si="0"/>
        <v>33</v>
      </c>
      <c r="AA11" s="301"/>
    </row>
    <row r="12" spans="1:27" ht="26.25" thickBot="1" x14ac:dyDescent="0.3">
      <c r="A12" s="279"/>
      <c r="B12" s="302"/>
      <c r="C12" s="303"/>
      <c r="D12" s="280"/>
      <c r="E12" s="318"/>
      <c r="F12" s="26" t="s">
        <v>3</v>
      </c>
      <c r="G12" s="8">
        <v>5</v>
      </c>
      <c r="H12" s="8">
        <v>2</v>
      </c>
      <c r="I12" s="8">
        <v>5</v>
      </c>
      <c r="J12" s="8">
        <v>5</v>
      </c>
      <c r="K12" s="8">
        <v>5</v>
      </c>
      <c r="L12" s="8">
        <v>2</v>
      </c>
      <c r="M12" s="8">
        <v>5</v>
      </c>
      <c r="N12" s="8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8">
        <f t="shared" si="0"/>
        <v>33</v>
      </c>
      <c r="AA12" s="295"/>
    </row>
    <row r="13" spans="1:27" x14ac:dyDescent="0.25">
      <c r="A13" s="257" t="s">
        <v>12</v>
      </c>
      <c r="B13" s="259" t="s">
        <v>8</v>
      </c>
      <c r="C13" s="259"/>
      <c r="D13" s="275" t="s">
        <v>1217</v>
      </c>
      <c r="E13" s="275" t="s">
        <v>1218</v>
      </c>
      <c r="F13" s="27" t="s">
        <v>6</v>
      </c>
      <c r="G13" s="4">
        <v>39</v>
      </c>
      <c r="H13" s="4">
        <v>35</v>
      </c>
      <c r="I13" s="4">
        <v>34</v>
      </c>
      <c r="J13" s="4">
        <v>31</v>
      </c>
      <c r="K13" s="4">
        <v>38</v>
      </c>
      <c r="L13" s="4">
        <v>27</v>
      </c>
      <c r="M13" s="4">
        <v>41</v>
      </c>
      <c r="N13" s="4">
        <v>34</v>
      </c>
      <c r="O13" s="4">
        <v>0</v>
      </c>
      <c r="P13" s="4">
        <v>26</v>
      </c>
      <c r="Q13" s="4">
        <v>24</v>
      </c>
      <c r="R13" s="4">
        <v>44</v>
      </c>
      <c r="S13" s="4">
        <v>20</v>
      </c>
      <c r="T13" s="4">
        <v>34</v>
      </c>
      <c r="U13" s="4">
        <v>19</v>
      </c>
      <c r="V13" s="4">
        <v>27</v>
      </c>
      <c r="W13" s="4">
        <v>43</v>
      </c>
      <c r="X13" s="4">
        <v>33</v>
      </c>
      <c r="Y13" s="4">
        <v>37</v>
      </c>
      <c r="Z13" s="4">
        <f t="shared" ref="Z13:Z30" si="1">SUM(G13:Y13)</f>
        <v>586</v>
      </c>
      <c r="AA13" s="255"/>
    </row>
    <row r="14" spans="1:27" ht="25.5" x14ac:dyDescent="0.25">
      <c r="A14" s="258"/>
      <c r="B14" s="260"/>
      <c r="C14" s="260"/>
      <c r="D14" s="276"/>
      <c r="E14" s="276"/>
      <c r="F14" s="28" t="s">
        <v>3</v>
      </c>
      <c r="G14" s="1">
        <v>39</v>
      </c>
      <c r="H14" s="1">
        <v>35</v>
      </c>
      <c r="I14" s="1">
        <v>34</v>
      </c>
      <c r="J14" s="1">
        <v>31</v>
      </c>
      <c r="K14" s="1">
        <v>38</v>
      </c>
      <c r="L14" s="1">
        <v>27</v>
      </c>
      <c r="M14" s="1">
        <v>41</v>
      </c>
      <c r="N14" s="1">
        <v>34</v>
      </c>
      <c r="O14" s="1">
        <v>0</v>
      </c>
      <c r="P14" s="1">
        <v>26</v>
      </c>
      <c r="Q14" s="1">
        <v>24</v>
      </c>
      <c r="R14" s="1">
        <v>44</v>
      </c>
      <c r="S14" s="1">
        <v>20</v>
      </c>
      <c r="T14" s="1">
        <v>34</v>
      </c>
      <c r="U14" s="1">
        <v>19</v>
      </c>
      <c r="V14" s="1">
        <v>27</v>
      </c>
      <c r="W14" s="1">
        <v>43</v>
      </c>
      <c r="X14" s="1">
        <v>33</v>
      </c>
      <c r="Y14" s="1">
        <v>37</v>
      </c>
      <c r="Z14" s="1">
        <f t="shared" si="1"/>
        <v>586</v>
      </c>
      <c r="AA14" s="256"/>
    </row>
    <row r="15" spans="1:27" x14ac:dyDescent="0.25">
      <c r="A15" s="258"/>
      <c r="B15" s="260" t="s">
        <v>10</v>
      </c>
      <c r="C15" s="309" t="s">
        <v>173</v>
      </c>
      <c r="D15" s="276" t="s">
        <v>1219</v>
      </c>
      <c r="E15" s="276" t="s">
        <v>1220</v>
      </c>
      <c r="F15" s="28" t="s">
        <v>6</v>
      </c>
      <c r="G15" s="1">
        <v>12</v>
      </c>
      <c r="H15" s="1">
        <v>7</v>
      </c>
      <c r="I15" s="1">
        <v>10</v>
      </c>
      <c r="J15" s="1">
        <v>9</v>
      </c>
      <c r="K15" s="1">
        <v>5</v>
      </c>
      <c r="L15" s="1">
        <v>0</v>
      </c>
      <c r="M15" s="1">
        <v>8</v>
      </c>
      <c r="N15" s="1">
        <v>5</v>
      </c>
      <c r="O15" s="1">
        <v>4</v>
      </c>
      <c r="P15" s="1">
        <v>5</v>
      </c>
      <c r="Q15" s="1">
        <v>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f t="shared" si="1"/>
        <v>72</v>
      </c>
      <c r="AA15" s="256"/>
    </row>
    <row r="16" spans="1:27" ht="25.5" x14ac:dyDescent="0.25">
      <c r="A16" s="258"/>
      <c r="B16" s="260"/>
      <c r="C16" s="309"/>
      <c r="D16" s="276"/>
      <c r="E16" s="276"/>
      <c r="F16" s="28" t="s">
        <v>3</v>
      </c>
      <c r="G16" s="1">
        <v>12</v>
      </c>
      <c r="H16" s="1">
        <v>7</v>
      </c>
      <c r="I16" s="1">
        <v>10</v>
      </c>
      <c r="J16" s="1">
        <v>9</v>
      </c>
      <c r="K16" s="1">
        <v>5</v>
      </c>
      <c r="L16" s="1">
        <v>0</v>
      </c>
      <c r="M16" s="1">
        <v>8</v>
      </c>
      <c r="N16" s="1">
        <v>5</v>
      </c>
      <c r="O16" s="1">
        <v>4</v>
      </c>
      <c r="P16" s="1">
        <v>5</v>
      </c>
      <c r="Q16" s="1">
        <v>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f t="shared" si="1"/>
        <v>72</v>
      </c>
      <c r="AA16" s="256"/>
    </row>
    <row r="17" spans="1:27" x14ac:dyDescent="0.25">
      <c r="A17" s="258"/>
      <c r="B17" s="260"/>
      <c r="C17" s="286" t="s">
        <v>174</v>
      </c>
      <c r="D17" s="276" t="s">
        <v>1221</v>
      </c>
      <c r="E17" s="299" t="s">
        <v>1222</v>
      </c>
      <c r="F17" s="28" t="s">
        <v>6</v>
      </c>
      <c r="G17" s="6">
        <v>7</v>
      </c>
      <c r="H17" s="6">
        <v>6</v>
      </c>
      <c r="I17" s="6">
        <v>9</v>
      </c>
      <c r="J17" s="6">
        <v>8</v>
      </c>
      <c r="K17" s="6">
        <v>1</v>
      </c>
      <c r="L17" s="6">
        <v>2</v>
      </c>
      <c r="M17" s="6">
        <v>9</v>
      </c>
      <c r="N17" s="6">
        <v>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6">
        <f t="shared" si="1"/>
        <v>47</v>
      </c>
      <c r="AA17" s="301"/>
    </row>
    <row r="18" spans="1:27" ht="26.25" thickBot="1" x14ac:dyDescent="0.3">
      <c r="A18" s="279"/>
      <c r="B18" s="302"/>
      <c r="C18" s="303"/>
      <c r="D18" s="280"/>
      <c r="E18" s="318"/>
      <c r="F18" s="26" t="s">
        <v>3</v>
      </c>
      <c r="G18" s="8">
        <v>7</v>
      </c>
      <c r="H18" s="8">
        <v>6</v>
      </c>
      <c r="I18" s="8">
        <v>9</v>
      </c>
      <c r="J18" s="8">
        <v>8</v>
      </c>
      <c r="K18" s="8">
        <v>1</v>
      </c>
      <c r="L18" s="8">
        <v>2</v>
      </c>
      <c r="M18" s="8">
        <v>9</v>
      </c>
      <c r="N18" s="8">
        <v>5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8">
        <f t="shared" si="1"/>
        <v>47</v>
      </c>
      <c r="AA18" s="295"/>
    </row>
    <row r="19" spans="1:27" x14ac:dyDescent="0.25">
      <c r="A19" s="257" t="s">
        <v>22</v>
      </c>
      <c r="B19" s="259" t="s">
        <v>8</v>
      </c>
      <c r="C19" s="259"/>
      <c r="D19" s="275" t="s">
        <v>1223</v>
      </c>
      <c r="E19" s="275" t="s">
        <v>1224</v>
      </c>
      <c r="F19" s="27" t="s">
        <v>6</v>
      </c>
      <c r="G19" s="4">
        <v>71</v>
      </c>
      <c r="H19" s="4">
        <v>96</v>
      </c>
      <c r="I19" s="4">
        <v>81</v>
      </c>
      <c r="J19" s="4">
        <v>103</v>
      </c>
      <c r="K19" s="4">
        <v>95</v>
      </c>
      <c r="L19" s="4">
        <v>56</v>
      </c>
      <c r="M19" s="4">
        <v>81</v>
      </c>
      <c r="N19" s="4">
        <v>81</v>
      </c>
      <c r="O19" s="4">
        <v>53</v>
      </c>
      <c r="P19" s="4">
        <v>65</v>
      </c>
      <c r="Q19" s="4">
        <v>63</v>
      </c>
      <c r="R19" s="4">
        <v>56</v>
      </c>
      <c r="S19" s="4">
        <v>62</v>
      </c>
      <c r="T19" s="4">
        <v>59</v>
      </c>
      <c r="U19" s="4">
        <v>53</v>
      </c>
      <c r="V19" s="4">
        <v>68</v>
      </c>
      <c r="W19" s="4">
        <v>51</v>
      </c>
      <c r="X19" s="4">
        <v>64</v>
      </c>
      <c r="Y19" s="4">
        <v>61</v>
      </c>
      <c r="Z19" s="4">
        <f t="shared" si="1"/>
        <v>1319</v>
      </c>
      <c r="AA19" s="255"/>
    </row>
    <row r="20" spans="1:27" ht="25.5" x14ac:dyDescent="0.25">
      <c r="A20" s="258"/>
      <c r="B20" s="260"/>
      <c r="C20" s="260"/>
      <c r="D20" s="276"/>
      <c r="E20" s="276"/>
      <c r="F20" s="28" t="s">
        <v>3</v>
      </c>
      <c r="G20" s="1">
        <v>71</v>
      </c>
      <c r="H20" s="1">
        <v>96</v>
      </c>
      <c r="I20" s="1">
        <v>81</v>
      </c>
      <c r="J20" s="1">
        <v>103</v>
      </c>
      <c r="K20" s="1">
        <v>95</v>
      </c>
      <c r="L20" s="1">
        <v>56</v>
      </c>
      <c r="M20" s="1">
        <v>81</v>
      </c>
      <c r="N20" s="1">
        <v>81</v>
      </c>
      <c r="O20" s="1">
        <v>53</v>
      </c>
      <c r="P20" s="1">
        <v>65</v>
      </c>
      <c r="Q20" s="1">
        <v>63</v>
      </c>
      <c r="R20" s="1">
        <v>56</v>
      </c>
      <c r="S20" s="1">
        <v>62</v>
      </c>
      <c r="T20" s="1">
        <v>59</v>
      </c>
      <c r="U20" s="1">
        <v>53</v>
      </c>
      <c r="V20" s="1">
        <v>68</v>
      </c>
      <c r="W20" s="1">
        <v>51</v>
      </c>
      <c r="X20" s="1">
        <v>64</v>
      </c>
      <c r="Y20" s="1">
        <v>61</v>
      </c>
      <c r="Z20" s="1">
        <f t="shared" si="1"/>
        <v>1319</v>
      </c>
      <c r="AA20" s="256"/>
    </row>
    <row r="21" spans="1:27" x14ac:dyDescent="0.25">
      <c r="A21" s="258"/>
      <c r="B21" s="260" t="s">
        <v>10</v>
      </c>
      <c r="C21" s="309" t="s">
        <v>76</v>
      </c>
      <c r="D21" s="276" t="s">
        <v>1225</v>
      </c>
      <c r="E21" s="276" t="s">
        <v>1226</v>
      </c>
      <c r="F21" s="28" t="s">
        <v>6</v>
      </c>
      <c r="G21" s="1">
        <v>14</v>
      </c>
      <c r="H21" s="1">
        <v>14</v>
      </c>
      <c r="I21" s="1">
        <v>7</v>
      </c>
      <c r="J21" s="1">
        <v>17</v>
      </c>
      <c r="K21" s="1">
        <v>19</v>
      </c>
      <c r="L21" s="1">
        <v>7</v>
      </c>
      <c r="M21" s="1">
        <v>10</v>
      </c>
      <c r="N21" s="1">
        <v>0</v>
      </c>
      <c r="O21" s="1">
        <v>8</v>
      </c>
      <c r="P21" s="1">
        <v>9</v>
      </c>
      <c r="Q21" s="1">
        <v>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f t="shared" si="1"/>
        <v>109</v>
      </c>
      <c r="AA21" s="256"/>
    </row>
    <row r="22" spans="1:27" ht="26.25" thickBot="1" x14ac:dyDescent="0.3">
      <c r="A22" s="258"/>
      <c r="B22" s="260"/>
      <c r="C22" s="309"/>
      <c r="D22" s="276"/>
      <c r="E22" s="276"/>
      <c r="F22" s="28" t="s">
        <v>3</v>
      </c>
      <c r="G22" s="1">
        <v>14</v>
      </c>
      <c r="H22" s="1">
        <v>14</v>
      </c>
      <c r="I22" s="1">
        <v>7</v>
      </c>
      <c r="J22" s="1">
        <v>17</v>
      </c>
      <c r="K22" s="1">
        <v>19</v>
      </c>
      <c r="L22" s="1">
        <v>7</v>
      </c>
      <c r="M22" s="1">
        <v>10</v>
      </c>
      <c r="N22" s="1">
        <v>0</v>
      </c>
      <c r="O22" s="1">
        <v>8</v>
      </c>
      <c r="P22" s="1">
        <v>9</v>
      </c>
      <c r="Q22" s="1">
        <v>4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f t="shared" si="1"/>
        <v>109</v>
      </c>
      <c r="AA22" s="256"/>
    </row>
    <row r="23" spans="1:27" x14ac:dyDescent="0.25">
      <c r="A23" s="257" t="s">
        <v>24</v>
      </c>
      <c r="B23" s="259" t="s">
        <v>8</v>
      </c>
      <c r="C23" s="259"/>
      <c r="D23" s="275" t="s">
        <v>1227</v>
      </c>
      <c r="E23" s="275" t="s">
        <v>1228</v>
      </c>
      <c r="F23" s="27" t="s">
        <v>6</v>
      </c>
      <c r="G23" s="4">
        <v>12</v>
      </c>
      <c r="H23" s="4">
        <v>15</v>
      </c>
      <c r="I23" s="4">
        <v>4</v>
      </c>
      <c r="J23" s="4">
        <v>16</v>
      </c>
      <c r="K23" s="4">
        <v>13</v>
      </c>
      <c r="L23" s="4">
        <v>12</v>
      </c>
      <c r="M23" s="4">
        <v>14</v>
      </c>
      <c r="N23" s="4">
        <v>33</v>
      </c>
      <c r="O23" s="4">
        <v>28</v>
      </c>
      <c r="P23" s="4">
        <v>16</v>
      </c>
      <c r="Q23" s="4">
        <v>16</v>
      </c>
      <c r="R23" s="4">
        <v>16</v>
      </c>
      <c r="S23" s="4">
        <v>10</v>
      </c>
      <c r="T23" s="4">
        <v>13</v>
      </c>
      <c r="U23" s="4">
        <v>8</v>
      </c>
      <c r="V23" s="4">
        <v>7</v>
      </c>
      <c r="W23" s="4">
        <v>8</v>
      </c>
      <c r="X23" s="4">
        <v>11</v>
      </c>
      <c r="Y23" s="4">
        <v>13</v>
      </c>
      <c r="Z23" s="4">
        <f t="shared" si="1"/>
        <v>265</v>
      </c>
      <c r="AA23" s="255"/>
    </row>
    <row r="24" spans="1:27" ht="26.25" thickBot="1" x14ac:dyDescent="0.3">
      <c r="A24" s="258"/>
      <c r="B24" s="260"/>
      <c r="C24" s="260"/>
      <c r="D24" s="276"/>
      <c r="E24" s="276"/>
      <c r="F24" s="28" t="s">
        <v>3</v>
      </c>
      <c r="G24" s="1">
        <v>12</v>
      </c>
      <c r="H24" s="1">
        <v>15</v>
      </c>
      <c r="I24" s="1">
        <v>4</v>
      </c>
      <c r="J24" s="1">
        <v>16</v>
      </c>
      <c r="K24" s="1">
        <v>13</v>
      </c>
      <c r="L24" s="1">
        <v>12</v>
      </c>
      <c r="M24" s="1">
        <v>14</v>
      </c>
      <c r="N24" s="1">
        <v>33</v>
      </c>
      <c r="O24" s="1">
        <v>28</v>
      </c>
      <c r="P24" s="1">
        <v>16</v>
      </c>
      <c r="Q24" s="1">
        <v>16</v>
      </c>
      <c r="R24" s="1">
        <v>16</v>
      </c>
      <c r="S24" s="1">
        <v>10</v>
      </c>
      <c r="T24" s="1">
        <v>13</v>
      </c>
      <c r="U24" s="1">
        <v>8</v>
      </c>
      <c r="V24" s="1">
        <v>7</v>
      </c>
      <c r="W24" s="1">
        <v>8</v>
      </c>
      <c r="X24" s="1">
        <v>11</v>
      </c>
      <c r="Y24" s="1">
        <v>13</v>
      </c>
      <c r="Z24" s="1">
        <f t="shared" si="1"/>
        <v>265</v>
      </c>
      <c r="AA24" s="256"/>
    </row>
    <row r="25" spans="1:27" x14ac:dyDescent="0.25">
      <c r="A25" s="257" t="s">
        <v>25</v>
      </c>
      <c r="B25" s="259" t="s">
        <v>8</v>
      </c>
      <c r="C25" s="259"/>
      <c r="D25" s="275" t="s">
        <v>1229</v>
      </c>
      <c r="E25" s="275" t="s">
        <v>1230</v>
      </c>
      <c r="F25" s="27" t="s">
        <v>6</v>
      </c>
      <c r="G25" s="4">
        <v>123</v>
      </c>
      <c r="H25" s="4">
        <v>101</v>
      </c>
      <c r="I25" s="4">
        <v>114</v>
      </c>
      <c r="J25" s="4">
        <v>138</v>
      </c>
      <c r="K25" s="4">
        <v>107</v>
      </c>
      <c r="L25" s="4">
        <v>112</v>
      </c>
      <c r="M25" s="4">
        <v>100</v>
      </c>
      <c r="N25" s="4">
        <v>96</v>
      </c>
      <c r="O25" s="4">
        <v>75</v>
      </c>
      <c r="P25" s="4">
        <v>93</v>
      </c>
      <c r="Q25" s="4">
        <v>74</v>
      </c>
      <c r="R25" s="4">
        <v>89</v>
      </c>
      <c r="S25" s="4">
        <v>67</v>
      </c>
      <c r="T25" s="4">
        <v>77</v>
      </c>
      <c r="U25" s="4">
        <v>65</v>
      </c>
      <c r="V25" s="4">
        <v>63</v>
      </c>
      <c r="W25" s="4">
        <v>65</v>
      </c>
      <c r="X25" s="4">
        <v>64</v>
      </c>
      <c r="Y25" s="4">
        <v>78</v>
      </c>
      <c r="Z25" s="4">
        <f t="shared" si="1"/>
        <v>1701</v>
      </c>
      <c r="AA25" s="255"/>
    </row>
    <row r="26" spans="1:27" ht="26.25" thickBot="1" x14ac:dyDescent="0.3">
      <c r="A26" s="258"/>
      <c r="B26" s="260"/>
      <c r="C26" s="260"/>
      <c r="D26" s="276"/>
      <c r="E26" s="276"/>
      <c r="F26" s="28" t="s">
        <v>3</v>
      </c>
      <c r="G26" s="1">
        <v>123</v>
      </c>
      <c r="H26" s="1">
        <v>101</v>
      </c>
      <c r="I26" s="1">
        <v>114</v>
      </c>
      <c r="J26" s="1">
        <v>138</v>
      </c>
      <c r="K26" s="1">
        <v>107</v>
      </c>
      <c r="L26" s="1">
        <v>112</v>
      </c>
      <c r="M26" s="1">
        <v>100</v>
      </c>
      <c r="N26" s="1">
        <v>96</v>
      </c>
      <c r="O26" s="1">
        <v>75</v>
      </c>
      <c r="P26" s="1">
        <v>93</v>
      </c>
      <c r="Q26" s="1">
        <v>74</v>
      </c>
      <c r="R26" s="1">
        <v>89</v>
      </c>
      <c r="S26" s="1">
        <v>67</v>
      </c>
      <c r="T26" s="1">
        <v>77</v>
      </c>
      <c r="U26" s="1">
        <v>65</v>
      </c>
      <c r="V26" s="1">
        <v>63</v>
      </c>
      <c r="W26" s="1">
        <v>65</v>
      </c>
      <c r="X26" s="1">
        <v>64</v>
      </c>
      <c r="Y26" s="1">
        <v>78</v>
      </c>
      <c r="Z26" s="1">
        <f t="shared" si="1"/>
        <v>1701</v>
      </c>
      <c r="AA26" s="256"/>
    </row>
    <row r="27" spans="1:27" x14ac:dyDescent="0.25">
      <c r="A27" s="257" t="s">
        <v>26</v>
      </c>
      <c r="B27" s="259" t="s">
        <v>8</v>
      </c>
      <c r="C27" s="259"/>
      <c r="D27" s="275" t="s">
        <v>1231</v>
      </c>
      <c r="E27" s="275" t="s">
        <v>1232</v>
      </c>
      <c r="F27" s="27" t="s">
        <v>6</v>
      </c>
      <c r="G27" s="4">
        <v>34</v>
      </c>
      <c r="H27" s="4">
        <v>17</v>
      </c>
      <c r="I27" s="4">
        <v>36</v>
      </c>
      <c r="J27" s="4">
        <v>45</v>
      </c>
      <c r="K27" s="4">
        <v>24</v>
      </c>
      <c r="L27" s="4">
        <v>21</v>
      </c>
      <c r="M27" s="4">
        <v>0</v>
      </c>
      <c r="N27" s="4">
        <v>9</v>
      </c>
      <c r="O27" s="4">
        <v>11</v>
      </c>
      <c r="P27" s="4">
        <v>16</v>
      </c>
      <c r="Q27" s="4">
        <v>16</v>
      </c>
      <c r="R27" s="4">
        <v>28</v>
      </c>
      <c r="S27" s="4">
        <v>14</v>
      </c>
      <c r="T27" s="4">
        <v>25</v>
      </c>
      <c r="U27" s="4">
        <v>15</v>
      </c>
      <c r="V27" s="4">
        <v>20</v>
      </c>
      <c r="W27" s="4">
        <v>23</v>
      </c>
      <c r="X27" s="4">
        <v>18</v>
      </c>
      <c r="Y27" s="4">
        <v>19</v>
      </c>
      <c r="Z27" s="4">
        <f t="shared" si="1"/>
        <v>391</v>
      </c>
      <c r="AA27" s="255"/>
    </row>
    <row r="28" spans="1:27" ht="25.5" x14ac:dyDescent="0.25">
      <c r="A28" s="258"/>
      <c r="B28" s="260"/>
      <c r="C28" s="260"/>
      <c r="D28" s="276"/>
      <c r="E28" s="276"/>
      <c r="F28" s="28" t="s">
        <v>3</v>
      </c>
      <c r="G28" s="1">
        <v>34</v>
      </c>
      <c r="H28" s="1">
        <v>17</v>
      </c>
      <c r="I28" s="1">
        <v>36</v>
      </c>
      <c r="J28" s="1">
        <v>45</v>
      </c>
      <c r="K28" s="1">
        <v>24</v>
      </c>
      <c r="L28" s="1">
        <v>21</v>
      </c>
      <c r="M28" s="1">
        <v>0</v>
      </c>
      <c r="N28" s="1">
        <v>9</v>
      </c>
      <c r="O28" s="1">
        <v>11</v>
      </c>
      <c r="P28" s="1">
        <v>16</v>
      </c>
      <c r="Q28" s="1">
        <v>16</v>
      </c>
      <c r="R28" s="1">
        <v>28</v>
      </c>
      <c r="S28" s="1">
        <v>14</v>
      </c>
      <c r="T28" s="1">
        <v>25</v>
      </c>
      <c r="U28" s="1">
        <v>15</v>
      </c>
      <c r="V28" s="1">
        <v>20</v>
      </c>
      <c r="W28" s="1">
        <v>23</v>
      </c>
      <c r="X28" s="1">
        <v>18</v>
      </c>
      <c r="Y28" s="1">
        <v>19</v>
      </c>
      <c r="Z28" s="1">
        <f t="shared" si="1"/>
        <v>391</v>
      </c>
      <c r="AA28" s="256"/>
    </row>
    <row r="29" spans="1:27" x14ac:dyDescent="0.25">
      <c r="A29" s="258"/>
      <c r="B29" s="260" t="s">
        <v>10</v>
      </c>
      <c r="C29" s="309" t="s">
        <v>72</v>
      </c>
      <c r="D29" s="276" t="s">
        <v>1233</v>
      </c>
      <c r="E29" s="276" t="s">
        <v>1234</v>
      </c>
      <c r="F29" s="28" t="s">
        <v>6</v>
      </c>
      <c r="G29" s="1">
        <v>20</v>
      </c>
      <c r="H29" s="1">
        <v>21</v>
      </c>
      <c r="I29" s="1">
        <v>10</v>
      </c>
      <c r="J29" s="1">
        <v>20</v>
      </c>
      <c r="K29" s="1">
        <v>8</v>
      </c>
      <c r="L29" s="1">
        <v>7</v>
      </c>
      <c r="M29" s="1">
        <v>0</v>
      </c>
      <c r="N29" s="1">
        <v>4</v>
      </c>
      <c r="O29" s="1">
        <v>6</v>
      </c>
      <c r="P29" s="1">
        <v>4</v>
      </c>
      <c r="Q29" s="1">
        <v>5</v>
      </c>
      <c r="R29" s="1">
        <v>7</v>
      </c>
      <c r="S29" s="1">
        <v>2</v>
      </c>
      <c r="T29" s="1">
        <v>3</v>
      </c>
      <c r="U29" s="1">
        <v>1</v>
      </c>
      <c r="V29" s="1">
        <v>0</v>
      </c>
      <c r="W29" s="1">
        <v>0</v>
      </c>
      <c r="X29" s="1">
        <v>0</v>
      </c>
      <c r="Y29" s="1">
        <v>0</v>
      </c>
      <c r="Z29" s="1">
        <f t="shared" si="1"/>
        <v>118</v>
      </c>
      <c r="AA29" s="256"/>
    </row>
    <row r="30" spans="1:27" ht="26.25" thickBot="1" x14ac:dyDescent="0.3">
      <c r="A30" s="258"/>
      <c r="B30" s="260"/>
      <c r="C30" s="309"/>
      <c r="D30" s="276"/>
      <c r="E30" s="276"/>
      <c r="F30" s="28" t="s">
        <v>3</v>
      </c>
      <c r="G30" s="1">
        <v>20</v>
      </c>
      <c r="H30" s="1">
        <v>21</v>
      </c>
      <c r="I30" s="1">
        <v>10</v>
      </c>
      <c r="J30" s="1">
        <v>20</v>
      </c>
      <c r="K30" s="1">
        <v>8</v>
      </c>
      <c r="L30" s="1">
        <v>7</v>
      </c>
      <c r="M30" s="1">
        <v>0</v>
      </c>
      <c r="N30" s="1">
        <v>4</v>
      </c>
      <c r="O30" s="1">
        <v>6</v>
      </c>
      <c r="P30" s="1">
        <v>4</v>
      </c>
      <c r="Q30" s="1">
        <v>5</v>
      </c>
      <c r="R30" s="1">
        <v>7</v>
      </c>
      <c r="S30" s="1">
        <v>2</v>
      </c>
      <c r="T30" s="1">
        <v>3</v>
      </c>
      <c r="U30" s="1">
        <v>1</v>
      </c>
      <c r="V30" s="1">
        <v>0</v>
      </c>
      <c r="W30" s="1">
        <v>0</v>
      </c>
      <c r="X30" s="1">
        <v>0</v>
      </c>
      <c r="Y30" s="1">
        <v>0</v>
      </c>
      <c r="Z30" s="1">
        <f t="shared" si="1"/>
        <v>118</v>
      </c>
      <c r="AA30" s="256"/>
    </row>
    <row r="31" spans="1:27" x14ac:dyDescent="0.25">
      <c r="A31" s="257" t="s">
        <v>27</v>
      </c>
      <c r="B31" s="259" t="s">
        <v>8</v>
      </c>
      <c r="C31" s="259"/>
      <c r="D31" s="275" t="s">
        <v>1235</v>
      </c>
      <c r="E31" s="275" t="s">
        <v>1236</v>
      </c>
      <c r="F31" s="27" t="s">
        <v>6</v>
      </c>
      <c r="G31" s="4">
        <v>22</v>
      </c>
      <c r="H31" s="4">
        <v>42</v>
      </c>
      <c r="I31" s="4">
        <v>31</v>
      </c>
      <c r="J31" s="4">
        <v>25</v>
      </c>
      <c r="K31" s="4">
        <v>31</v>
      </c>
      <c r="L31" s="4">
        <v>32</v>
      </c>
      <c r="M31" s="4">
        <v>32</v>
      </c>
      <c r="N31" s="4">
        <v>34</v>
      </c>
      <c r="O31" s="4">
        <v>25</v>
      </c>
      <c r="P31" s="4">
        <v>29</v>
      </c>
      <c r="Q31" s="4">
        <v>32</v>
      </c>
      <c r="R31" s="4">
        <v>33</v>
      </c>
      <c r="S31" s="4">
        <v>24</v>
      </c>
      <c r="T31" s="4">
        <v>32</v>
      </c>
      <c r="U31" s="4">
        <v>25</v>
      </c>
      <c r="V31" s="4">
        <v>37</v>
      </c>
      <c r="W31" s="4">
        <v>44</v>
      </c>
      <c r="X31" s="4">
        <v>39</v>
      </c>
      <c r="Y31" s="4">
        <v>31</v>
      </c>
      <c r="Z31" s="4">
        <v>600</v>
      </c>
      <c r="AA31" s="255"/>
    </row>
    <row r="32" spans="1:27" ht="25.5" x14ac:dyDescent="0.25">
      <c r="A32" s="258"/>
      <c r="B32" s="260"/>
      <c r="C32" s="260"/>
      <c r="D32" s="276"/>
      <c r="E32" s="276"/>
      <c r="F32" s="28" t="s">
        <v>3</v>
      </c>
      <c r="G32" s="1">
        <v>22</v>
      </c>
      <c r="H32" s="1">
        <v>42</v>
      </c>
      <c r="I32" s="1">
        <v>31</v>
      </c>
      <c r="J32" s="1">
        <v>25</v>
      </c>
      <c r="K32" s="1">
        <v>31</v>
      </c>
      <c r="L32" s="1">
        <v>32</v>
      </c>
      <c r="M32" s="1">
        <v>32</v>
      </c>
      <c r="N32" s="1">
        <v>34</v>
      </c>
      <c r="O32" s="1">
        <v>25</v>
      </c>
      <c r="P32" s="1">
        <v>29</v>
      </c>
      <c r="Q32" s="1">
        <v>32</v>
      </c>
      <c r="R32" s="1">
        <v>33</v>
      </c>
      <c r="S32" s="1">
        <v>24</v>
      </c>
      <c r="T32" s="1">
        <v>32</v>
      </c>
      <c r="U32" s="1">
        <v>25</v>
      </c>
      <c r="V32" s="1">
        <v>37</v>
      </c>
      <c r="W32" s="1">
        <v>44</v>
      </c>
      <c r="X32" s="1">
        <v>39</v>
      </c>
      <c r="Y32" s="1">
        <v>31</v>
      </c>
      <c r="Z32" s="1">
        <f t="shared" ref="Z32:Z64" si="2">SUM(G32:Y32)</f>
        <v>600</v>
      </c>
      <c r="AA32" s="256"/>
    </row>
    <row r="33" spans="1:27" x14ac:dyDescent="0.25">
      <c r="A33" s="258"/>
      <c r="B33" s="260" t="s">
        <v>10</v>
      </c>
      <c r="C33" s="309" t="s">
        <v>183</v>
      </c>
      <c r="D33" s="276" t="s">
        <v>1237</v>
      </c>
      <c r="E33" s="276" t="s">
        <v>1238</v>
      </c>
      <c r="F33" s="28" t="s">
        <v>6</v>
      </c>
      <c r="G33" s="1">
        <v>18</v>
      </c>
      <c r="H33" s="1">
        <v>13</v>
      </c>
      <c r="I33" s="1">
        <v>23</v>
      </c>
      <c r="J33" s="1">
        <v>18</v>
      </c>
      <c r="K33" s="1">
        <v>21</v>
      </c>
      <c r="L33" s="1">
        <v>15</v>
      </c>
      <c r="M33" s="1">
        <v>0</v>
      </c>
      <c r="N33" s="1">
        <v>0</v>
      </c>
      <c r="O33" s="1">
        <v>10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2"/>
        <v>118</v>
      </c>
      <c r="AA33" s="256"/>
    </row>
    <row r="34" spans="1:27" ht="26.25" thickBot="1" x14ac:dyDescent="0.3">
      <c r="A34" s="258"/>
      <c r="B34" s="260"/>
      <c r="C34" s="309"/>
      <c r="D34" s="276"/>
      <c r="E34" s="276"/>
      <c r="F34" s="28" t="s">
        <v>3</v>
      </c>
      <c r="G34" s="1">
        <v>18</v>
      </c>
      <c r="H34" s="1">
        <v>13</v>
      </c>
      <c r="I34" s="1">
        <v>23</v>
      </c>
      <c r="J34" s="1">
        <v>18</v>
      </c>
      <c r="K34" s="1">
        <v>21</v>
      </c>
      <c r="L34" s="1">
        <v>15</v>
      </c>
      <c r="M34" s="1">
        <v>0</v>
      </c>
      <c r="N34" s="1">
        <v>0</v>
      </c>
      <c r="O34" s="1">
        <v>10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f t="shared" si="2"/>
        <v>118</v>
      </c>
      <c r="AA34" s="256"/>
    </row>
    <row r="35" spans="1:27" x14ac:dyDescent="0.25">
      <c r="A35" s="257" t="s">
        <v>28</v>
      </c>
      <c r="B35" s="259" t="s">
        <v>8</v>
      </c>
      <c r="C35" s="259"/>
      <c r="D35" s="275" t="s">
        <v>1239</v>
      </c>
      <c r="E35" s="275" t="s">
        <v>1240</v>
      </c>
      <c r="F35" s="27" t="s">
        <v>6</v>
      </c>
      <c r="G35" s="4">
        <v>35</v>
      </c>
      <c r="H35" s="4">
        <v>34</v>
      </c>
      <c r="I35" s="4">
        <v>44</v>
      </c>
      <c r="J35" s="4">
        <v>39</v>
      </c>
      <c r="K35" s="4">
        <f t="shared" ref="K35:Y35" si="3">K36</f>
        <v>37</v>
      </c>
      <c r="L35" s="4">
        <f t="shared" si="3"/>
        <v>33</v>
      </c>
      <c r="M35" s="4">
        <f t="shared" si="3"/>
        <v>23</v>
      </c>
      <c r="N35" s="4">
        <f t="shared" si="3"/>
        <v>27</v>
      </c>
      <c r="O35" s="4">
        <f t="shared" si="3"/>
        <v>5</v>
      </c>
      <c r="P35" s="4">
        <f t="shared" si="3"/>
        <v>10</v>
      </c>
      <c r="Q35" s="4">
        <f t="shared" si="3"/>
        <v>14</v>
      </c>
      <c r="R35" s="4">
        <f t="shared" si="3"/>
        <v>6</v>
      </c>
      <c r="S35" s="4">
        <f t="shared" si="3"/>
        <v>6</v>
      </c>
      <c r="T35" s="4">
        <f t="shared" si="3"/>
        <v>5</v>
      </c>
      <c r="U35" s="4">
        <f t="shared" si="3"/>
        <v>4</v>
      </c>
      <c r="V35" s="4">
        <f t="shared" si="3"/>
        <v>8</v>
      </c>
      <c r="W35" s="4">
        <f t="shared" si="3"/>
        <v>10</v>
      </c>
      <c r="X35" s="4">
        <f t="shared" si="3"/>
        <v>6</v>
      </c>
      <c r="Y35" s="4">
        <f t="shared" si="3"/>
        <v>5</v>
      </c>
      <c r="Z35" s="4">
        <f t="shared" si="2"/>
        <v>351</v>
      </c>
      <c r="AA35" s="255"/>
    </row>
    <row r="36" spans="1:27" ht="26.25" thickBot="1" x14ac:dyDescent="0.3">
      <c r="A36" s="258"/>
      <c r="B36" s="260"/>
      <c r="C36" s="260"/>
      <c r="D36" s="276"/>
      <c r="E36" s="276"/>
      <c r="F36" s="28" t="s">
        <v>3</v>
      </c>
      <c r="G36" s="1">
        <v>35</v>
      </c>
      <c r="H36" s="1">
        <v>34</v>
      </c>
      <c r="I36" s="1">
        <v>44</v>
      </c>
      <c r="J36" s="1">
        <v>39</v>
      </c>
      <c r="K36" s="1">
        <v>37</v>
      </c>
      <c r="L36" s="1">
        <v>33</v>
      </c>
      <c r="M36" s="1">
        <v>23</v>
      </c>
      <c r="N36" s="1">
        <v>27</v>
      </c>
      <c r="O36" s="1">
        <v>5</v>
      </c>
      <c r="P36" s="1">
        <v>10</v>
      </c>
      <c r="Q36" s="1">
        <v>14</v>
      </c>
      <c r="R36" s="1">
        <v>6</v>
      </c>
      <c r="S36" s="1">
        <v>6</v>
      </c>
      <c r="T36" s="1">
        <v>5</v>
      </c>
      <c r="U36" s="1">
        <v>4</v>
      </c>
      <c r="V36" s="1">
        <v>8</v>
      </c>
      <c r="W36" s="1">
        <v>10</v>
      </c>
      <c r="X36" s="1">
        <v>6</v>
      </c>
      <c r="Y36" s="1">
        <v>5</v>
      </c>
      <c r="Z36" s="1">
        <f t="shared" si="2"/>
        <v>351</v>
      </c>
      <c r="AA36" s="256"/>
    </row>
    <row r="37" spans="1:27" x14ac:dyDescent="0.25">
      <c r="A37" s="257" t="s">
        <v>30</v>
      </c>
      <c r="B37" s="259" t="s">
        <v>8</v>
      </c>
      <c r="C37" s="259"/>
      <c r="D37" s="275" t="s">
        <v>1241</v>
      </c>
      <c r="E37" s="275" t="s">
        <v>1907</v>
      </c>
      <c r="F37" s="27" t="s">
        <v>6</v>
      </c>
      <c r="G37" s="4">
        <v>20</v>
      </c>
      <c r="H37" s="4">
        <v>22</v>
      </c>
      <c r="I37" s="4">
        <v>22</v>
      </c>
      <c r="J37" s="4">
        <v>29</v>
      </c>
      <c r="K37" s="4">
        <v>23</v>
      </c>
      <c r="L37" s="4">
        <v>13</v>
      </c>
      <c r="M37" s="4">
        <v>34</v>
      </c>
      <c r="N37" s="4">
        <v>20</v>
      </c>
      <c r="O37" s="4">
        <v>58</v>
      </c>
      <c r="P37" s="4">
        <v>22</v>
      </c>
      <c r="Q37" s="4">
        <v>12</v>
      </c>
      <c r="R37" s="4">
        <v>11</v>
      </c>
      <c r="S37" s="4">
        <v>20</v>
      </c>
      <c r="T37" s="4">
        <v>11</v>
      </c>
      <c r="U37" s="4">
        <v>25</v>
      </c>
      <c r="V37" s="4">
        <v>23</v>
      </c>
      <c r="W37" s="4">
        <v>12</v>
      </c>
      <c r="X37" s="4">
        <v>29</v>
      </c>
      <c r="Y37" s="4">
        <v>25</v>
      </c>
      <c r="Z37" s="4">
        <f t="shared" si="2"/>
        <v>431</v>
      </c>
      <c r="AA37" s="255"/>
    </row>
    <row r="38" spans="1:27" ht="25.5" x14ac:dyDescent="0.25">
      <c r="A38" s="258"/>
      <c r="B38" s="260"/>
      <c r="C38" s="260"/>
      <c r="D38" s="276"/>
      <c r="E38" s="276"/>
      <c r="F38" s="28" t="s">
        <v>3</v>
      </c>
      <c r="G38" s="1">
        <v>20</v>
      </c>
      <c r="H38" s="1">
        <v>22</v>
      </c>
      <c r="I38" s="1">
        <v>22</v>
      </c>
      <c r="J38" s="1">
        <v>29</v>
      </c>
      <c r="K38" s="1">
        <v>23</v>
      </c>
      <c r="L38" s="1">
        <v>13</v>
      </c>
      <c r="M38" s="1">
        <v>34</v>
      </c>
      <c r="N38" s="1">
        <v>20</v>
      </c>
      <c r="O38" s="1">
        <v>58</v>
      </c>
      <c r="P38" s="1">
        <v>22</v>
      </c>
      <c r="Q38" s="1">
        <v>12</v>
      </c>
      <c r="R38" s="1">
        <v>11</v>
      </c>
      <c r="S38" s="1">
        <v>20</v>
      </c>
      <c r="T38" s="1">
        <v>11</v>
      </c>
      <c r="U38" s="1">
        <v>25</v>
      </c>
      <c r="V38" s="1">
        <v>23</v>
      </c>
      <c r="W38" s="1">
        <v>12</v>
      </c>
      <c r="X38" s="1">
        <v>29</v>
      </c>
      <c r="Y38" s="1">
        <v>25</v>
      </c>
      <c r="Z38" s="1">
        <f t="shared" si="2"/>
        <v>431</v>
      </c>
      <c r="AA38" s="256"/>
    </row>
    <row r="39" spans="1:27" x14ac:dyDescent="0.25">
      <c r="A39" s="258"/>
      <c r="B39" s="260" t="s">
        <v>10</v>
      </c>
      <c r="C39" s="309" t="s">
        <v>70</v>
      </c>
      <c r="D39" s="276" t="s">
        <v>1242</v>
      </c>
      <c r="E39" s="276" t="s">
        <v>1243</v>
      </c>
      <c r="F39" s="28" t="s">
        <v>6</v>
      </c>
      <c r="G39" s="1">
        <v>6</v>
      </c>
      <c r="H39" s="1">
        <v>7</v>
      </c>
      <c r="I39" s="1">
        <v>7</v>
      </c>
      <c r="J39" s="1">
        <v>7</v>
      </c>
      <c r="K39" s="1">
        <v>6</v>
      </c>
      <c r="L39" s="1">
        <v>5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f t="shared" si="2"/>
        <v>38</v>
      </c>
      <c r="AA39" s="256"/>
    </row>
    <row r="40" spans="1:27" ht="26.25" thickBot="1" x14ac:dyDescent="0.3">
      <c r="A40" s="258"/>
      <c r="B40" s="260"/>
      <c r="C40" s="309"/>
      <c r="D40" s="276"/>
      <c r="E40" s="276"/>
      <c r="F40" s="28" t="s">
        <v>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f t="shared" si="2"/>
        <v>0</v>
      </c>
      <c r="AA40" s="256"/>
    </row>
    <row r="41" spans="1:27" x14ac:dyDescent="0.25">
      <c r="A41" s="257" t="s">
        <v>31</v>
      </c>
      <c r="B41" s="259" t="s">
        <v>8</v>
      </c>
      <c r="C41" s="259"/>
      <c r="D41" s="275" t="s">
        <v>1244</v>
      </c>
      <c r="E41" s="275" t="s">
        <v>1245</v>
      </c>
      <c r="F41" s="27" t="s">
        <v>6</v>
      </c>
      <c r="G41" s="4">
        <v>65</v>
      </c>
      <c r="H41" s="4">
        <v>46</v>
      </c>
      <c r="I41" s="4">
        <v>64</v>
      </c>
      <c r="J41" s="4">
        <v>51</v>
      </c>
      <c r="K41" s="4">
        <v>55</v>
      </c>
      <c r="L41" s="4">
        <v>55</v>
      </c>
      <c r="M41" s="4">
        <v>63</v>
      </c>
      <c r="N41" s="4">
        <v>37</v>
      </c>
      <c r="O41" s="4">
        <v>46</v>
      </c>
      <c r="P41" s="4">
        <v>23</v>
      </c>
      <c r="Q41" s="4">
        <v>25</v>
      </c>
      <c r="R41" s="4">
        <v>9</v>
      </c>
      <c r="S41" s="4">
        <v>17</v>
      </c>
      <c r="T41" s="4">
        <v>17</v>
      </c>
      <c r="U41" s="4">
        <v>15</v>
      </c>
      <c r="V41" s="4">
        <v>17</v>
      </c>
      <c r="W41" s="4">
        <v>24</v>
      </c>
      <c r="X41" s="4">
        <v>11</v>
      </c>
      <c r="Y41" s="4">
        <v>24</v>
      </c>
      <c r="Z41" s="4">
        <f t="shared" si="2"/>
        <v>664</v>
      </c>
      <c r="AA41" s="255"/>
    </row>
    <row r="42" spans="1:27" ht="26.25" thickBot="1" x14ac:dyDescent="0.3">
      <c r="A42" s="258"/>
      <c r="B42" s="260"/>
      <c r="C42" s="260"/>
      <c r="D42" s="276"/>
      <c r="E42" s="276"/>
      <c r="F42" s="28" t="s">
        <v>3</v>
      </c>
      <c r="G42" s="1">
        <v>65</v>
      </c>
      <c r="H42" s="1">
        <v>46</v>
      </c>
      <c r="I42" s="1">
        <v>64</v>
      </c>
      <c r="J42" s="1">
        <v>51</v>
      </c>
      <c r="K42" s="1">
        <v>55</v>
      </c>
      <c r="L42" s="1">
        <v>55</v>
      </c>
      <c r="M42" s="1">
        <v>63</v>
      </c>
      <c r="N42" s="1">
        <v>37</v>
      </c>
      <c r="O42" s="1">
        <v>46</v>
      </c>
      <c r="P42" s="1">
        <v>23</v>
      </c>
      <c r="Q42" s="1">
        <v>25</v>
      </c>
      <c r="R42" s="1">
        <v>9</v>
      </c>
      <c r="S42" s="1">
        <v>17</v>
      </c>
      <c r="T42" s="1">
        <v>17</v>
      </c>
      <c r="U42" s="1">
        <v>15</v>
      </c>
      <c r="V42" s="1">
        <v>17</v>
      </c>
      <c r="W42" s="1">
        <v>24</v>
      </c>
      <c r="X42" s="1">
        <v>11</v>
      </c>
      <c r="Y42" s="1">
        <v>24</v>
      </c>
      <c r="Z42" s="1">
        <f t="shared" si="2"/>
        <v>664</v>
      </c>
      <c r="AA42" s="256"/>
    </row>
    <row r="43" spans="1:27" x14ac:dyDescent="0.25">
      <c r="A43" s="257" t="s">
        <v>32</v>
      </c>
      <c r="B43" s="259" t="s">
        <v>8</v>
      </c>
      <c r="C43" s="259"/>
      <c r="D43" s="275" t="s">
        <v>1246</v>
      </c>
      <c r="E43" s="275" t="s">
        <v>1247</v>
      </c>
      <c r="F43" s="27" t="s">
        <v>6</v>
      </c>
      <c r="G43" s="4">
        <v>51</v>
      </c>
      <c r="H43" s="4">
        <v>39</v>
      </c>
      <c r="I43" s="4">
        <v>51</v>
      </c>
      <c r="J43" s="4">
        <v>37</v>
      </c>
      <c r="K43" s="4">
        <v>49</v>
      </c>
      <c r="L43" s="4">
        <v>28</v>
      </c>
      <c r="M43" s="4">
        <v>29</v>
      </c>
      <c r="N43" s="4">
        <v>28</v>
      </c>
      <c r="O43" s="4">
        <v>14</v>
      </c>
      <c r="P43" s="4">
        <v>16</v>
      </c>
      <c r="Q43" s="4">
        <v>16</v>
      </c>
      <c r="R43" s="4">
        <v>21</v>
      </c>
      <c r="S43" s="4">
        <v>15</v>
      </c>
      <c r="T43" s="4">
        <v>20</v>
      </c>
      <c r="U43" s="4">
        <v>11</v>
      </c>
      <c r="V43" s="4">
        <v>17</v>
      </c>
      <c r="W43" s="4">
        <v>14</v>
      </c>
      <c r="X43" s="4">
        <v>7</v>
      </c>
      <c r="Y43" s="4">
        <v>9</v>
      </c>
      <c r="Z43" s="4">
        <f t="shared" si="2"/>
        <v>472</v>
      </c>
      <c r="AA43" s="255"/>
    </row>
    <row r="44" spans="1:27" ht="26.25" thickBot="1" x14ac:dyDescent="0.3">
      <c r="A44" s="258"/>
      <c r="B44" s="260"/>
      <c r="C44" s="260"/>
      <c r="D44" s="276"/>
      <c r="E44" s="276"/>
      <c r="F44" s="28" t="s">
        <v>3</v>
      </c>
      <c r="G44" s="1">
        <v>51</v>
      </c>
      <c r="H44" s="1">
        <v>39</v>
      </c>
      <c r="I44" s="1">
        <v>51</v>
      </c>
      <c r="J44" s="1">
        <v>37</v>
      </c>
      <c r="K44" s="1">
        <v>49</v>
      </c>
      <c r="L44" s="1">
        <v>28</v>
      </c>
      <c r="M44" s="1">
        <v>29</v>
      </c>
      <c r="N44" s="1">
        <v>28</v>
      </c>
      <c r="O44" s="1">
        <v>14</v>
      </c>
      <c r="P44" s="1">
        <v>16</v>
      </c>
      <c r="Q44" s="1">
        <v>16</v>
      </c>
      <c r="R44" s="1">
        <v>21</v>
      </c>
      <c r="S44" s="1">
        <v>15</v>
      </c>
      <c r="T44" s="1">
        <v>20</v>
      </c>
      <c r="U44" s="1">
        <v>11</v>
      </c>
      <c r="V44" s="1">
        <v>17</v>
      </c>
      <c r="W44" s="1">
        <v>14</v>
      </c>
      <c r="X44" s="1">
        <v>7</v>
      </c>
      <c r="Y44" s="1">
        <v>9</v>
      </c>
      <c r="Z44" s="1">
        <f t="shared" si="2"/>
        <v>472</v>
      </c>
      <c r="AA44" s="256"/>
    </row>
    <row r="45" spans="1:27" x14ac:dyDescent="0.25">
      <c r="A45" s="257" t="s">
        <v>33</v>
      </c>
      <c r="B45" s="259" t="s">
        <v>8</v>
      </c>
      <c r="C45" s="259"/>
      <c r="D45" s="275" t="s">
        <v>1248</v>
      </c>
      <c r="E45" s="275" t="s">
        <v>1249</v>
      </c>
      <c r="F45" s="27" t="s">
        <v>6</v>
      </c>
      <c r="G45" s="4">
        <v>9</v>
      </c>
      <c r="H45" s="4">
        <v>15</v>
      </c>
      <c r="I45" s="4">
        <v>11</v>
      </c>
      <c r="J45" s="4">
        <v>11</v>
      </c>
      <c r="K45" s="4">
        <v>13</v>
      </c>
      <c r="L45" s="4">
        <v>18</v>
      </c>
      <c r="M45" s="4">
        <v>0</v>
      </c>
      <c r="N45" s="4">
        <v>0</v>
      </c>
      <c r="O45" s="4">
        <v>0</v>
      </c>
      <c r="P45" s="4">
        <v>8</v>
      </c>
      <c r="Q45" s="4">
        <v>9</v>
      </c>
      <c r="R45" s="4">
        <v>11</v>
      </c>
      <c r="S45" s="4">
        <v>11</v>
      </c>
      <c r="T45" s="4">
        <v>9</v>
      </c>
      <c r="U45" s="4">
        <v>8</v>
      </c>
      <c r="V45" s="4">
        <v>12</v>
      </c>
      <c r="W45" s="4">
        <v>6</v>
      </c>
      <c r="X45" s="4">
        <v>4</v>
      </c>
      <c r="Y45" s="4">
        <v>9</v>
      </c>
      <c r="Z45" s="4">
        <f t="shared" si="2"/>
        <v>164</v>
      </c>
      <c r="AA45" s="255"/>
    </row>
    <row r="46" spans="1:27" ht="25.5" x14ac:dyDescent="0.25">
      <c r="A46" s="258"/>
      <c r="B46" s="260"/>
      <c r="C46" s="260"/>
      <c r="D46" s="276"/>
      <c r="E46" s="276"/>
      <c r="F46" s="28" t="s">
        <v>3</v>
      </c>
      <c r="G46" s="1">
        <v>9</v>
      </c>
      <c r="H46" s="1">
        <v>15</v>
      </c>
      <c r="I46" s="1">
        <v>11</v>
      </c>
      <c r="J46" s="1">
        <v>11</v>
      </c>
      <c r="K46" s="1">
        <v>13</v>
      </c>
      <c r="L46" s="1">
        <v>18</v>
      </c>
      <c r="M46" s="1">
        <v>0</v>
      </c>
      <c r="N46" s="1">
        <v>0</v>
      </c>
      <c r="O46" s="1">
        <v>0</v>
      </c>
      <c r="P46" s="1">
        <v>8</v>
      </c>
      <c r="Q46" s="1">
        <v>9</v>
      </c>
      <c r="R46" s="1">
        <v>11</v>
      </c>
      <c r="S46" s="1">
        <v>11</v>
      </c>
      <c r="T46" s="1">
        <v>9</v>
      </c>
      <c r="U46" s="1">
        <v>8</v>
      </c>
      <c r="V46" s="1">
        <v>12</v>
      </c>
      <c r="W46" s="1">
        <v>6</v>
      </c>
      <c r="X46" s="1">
        <v>4</v>
      </c>
      <c r="Y46" s="1">
        <v>9</v>
      </c>
      <c r="Z46" s="1">
        <f t="shared" si="2"/>
        <v>164</v>
      </c>
      <c r="AA46" s="256"/>
    </row>
    <row r="47" spans="1:27" x14ac:dyDescent="0.25">
      <c r="A47" s="258"/>
      <c r="B47" s="260" t="s">
        <v>10</v>
      </c>
      <c r="C47" s="309" t="s">
        <v>68</v>
      </c>
      <c r="D47" s="276" t="s">
        <v>1250</v>
      </c>
      <c r="E47" s="276" t="s">
        <v>1251</v>
      </c>
      <c r="F47" s="28" t="s">
        <v>6</v>
      </c>
      <c r="G47" s="1">
        <v>8</v>
      </c>
      <c r="H47" s="1">
        <v>9</v>
      </c>
      <c r="I47" s="1">
        <v>6</v>
      </c>
      <c r="J47" s="1">
        <v>3</v>
      </c>
      <c r="K47" s="1">
        <v>5</v>
      </c>
      <c r="L47" s="1">
        <v>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f t="shared" si="2"/>
        <v>39</v>
      </c>
      <c r="AA47" s="256"/>
    </row>
    <row r="48" spans="1:27" ht="26.25" thickBot="1" x14ac:dyDescent="0.3">
      <c r="A48" s="258"/>
      <c r="B48" s="260"/>
      <c r="C48" s="309"/>
      <c r="D48" s="276"/>
      <c r="E48" s="276"/>
      <c r="F48" s="28" t="s">
        <v>3</v>
      </c>
      <c r="G48" s="1">
        <v>8</v>
      </c>
      <c r="H48" s="1">
        <v>9</v>
      </c>
      <c r="I48" s="1">
        <v>6</v>
      </c>
      <c r="J48" s="1">
        <v>3</v>
      </c>
      <c r="K48" s="1">
        <v>5</v>
      </c>
      <c r="L48" s="1">
        <v>8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f t="shared" si="2"/>
        <v>39</v>
      </c>
      <c r="AA48" s="256"/>
    </row>
    <row r="49" spans="1:27" x14ac:dyDescent="0.25">
      <c r="A49" s="257" t="s">
        <v>34</v>
      </c>
      <c r="B49" s="259" t="s">
        <v>8</v>
      </c>
      <c r="C49" s="259"/>
      <c r="D49" s="275" t="s">
        <v>1252</v>
      </c>
      <c r="E49" s="275" t="s">
        <v>1253</v>
      </c>
      <c r="F49" s="27" t="s">
        <v>6</v>
      </c>
      <c r="G49" s="4">
        <v>33</v>
      </c>
      <c r="H49" s="4">
        <v>25</v>
      </c>
      <c r="I49" s="4">
        <v>29</v>
      </c>
      <c r="J49" s="4">
        <v>25</v>
      </c>
      <c r="K49" s="4">
        <v>22</v>
      </c>
      <c r="L49" s="4">
        <v>19</v>
      </c>
      <c r="M49" s="4">
        <v>22</v>
      </c>
      <c r="N49" s="4">
        <v>21</v>
      </c>
      <c r="O49" s="4">
        <v>27</v>
      </c>
      <c r="P49" s="4">
        <v>17</v>
      </c>
      <c r="Q49" s="4">
        <v>16</v>
      </c>
      <c r="R49" s="4">
        <v>16</v>
      </c>
      <c r="S49" s="4">
        <v>11</v>
      </c>
      <c r="T49" s="4">
        <v>9</v>
      </c>
      <c r="U49" s="4">
        <v>12</v>
      </c>
      <c r="V49" s="4">
        <v>7</v>
      </c>
      <c r="W49" s="4">
        <v>7</v>
      </c>
      <c r="X49" s="4">
        <v>8</v>
      </c>
      <c r="Y49" s="4">
        <v>9</v>
      </c>
      <c r="Z49" s="4">
        <f t="shared" si="2"/>
        <v>335</v>
      </c>
      <c r="AA49" s="255"/>
    </row>
    <row r="50" spans="1:27" ht="26.25" thickBot="1" x14ac:dyDescent="0.3">
      <c r="A50" s="258"/>
      <c r="B50" s="260"/>
      <c r="C50" s="260"/>
      <c r="D50" s="276"/>
      <c r="E50" s="276"/>
      <c r="F50" s="28" t="s">
        <v>3</v>
      </c>
      <c r="G50" s="1">
        <v>33</v>
      </c>
      <c r="H50" s="1">
        <v>25</v>
      </c>
      <c r="I50" s="1">
        <v>29</v>
      </c>
      <c r="J50" s="1">
        <v>25</v>
      </c>
      <c r="K50" s="1">
        <v>22</v>
      </c>
      <c r="L50" s="1">
        <v>19</v>
      </c>
      <c r="M50" s="1">
        <v>22</v>
      </c>
      <c r="N50" s="1">
        <v>21</v>
      </c>
      <c r="O50" s="1">
        <v>27</v>
      </c>
      <c r="P50" s="1">
        <v>17</v>
      </c>
      <c r="Q50" s="1">
        <v>16</v>
      </c>
      <c r="R50" s="1">
        <v>16</v>
      </c>
      <c r="S50" s="1">
        <v>11</v>
      </c>
      <c r="T50" s="1">
        <v>9</v>
      </c>
      <c r="U50" s="1">
        <v>12</v>
      </c>
      <c r="V50" s="1">
        <v>7</v>
      </c>
      <c r="W50" s="1">
        <v>7</v>
      </c>
      <c r="X50" s="1">
        <v>8</v>
      </c>
      <c r="Y50" s="1">
        <v>9</v>
      </c>
      <c r="Z50" s="1">
        <f t="shared" si="2"/>
        <v>335</v>
      </c>
      <c r="AA50" s="256"/>
    </row>
    <row r="51" spans="1:27" x14ac:dyDescent="0.25">
      <c r="A51" s="257" t="s">
        <v>109</v>
      </c>
      <c r="B51" s="259" t="s">
        <v>8</v>
      </c>
      <c r="C51" s="259"/>
      <c r="D51" s="275" t="s">
        <v>1254</v>
      </c>
      <c r="E51" s="275" t="s">
        <v>1255</v>
      </c>
      <c r="F51" s="27" t="s">
        <v>6</v>
      </c>
      <c r="G51" s="4">
        <v>23</v>
      </c>
      <c r="H51" s="4">
        <v>15</v>
      </c>
      <c r="I51" s="4">
        <v>22</v>
      </c>
      <c r="J51" s="4">
        <v>19</v>
      </c>
      <c r="K51" s="4">
        <v>24</v>
      </c>
      <c r="L51" s="4">
        <v>26</v>
      </c>
      <c r="M51" s="4">
        <v>16</v>
      </c>
      <c r="N51" s="4">
        <v>21</v>
      </c>
      <c r="O51" s="4">
        <v>17</v>
      </c>
      <c r="P51" s="4">
        <v>14</v>
      </c>
      <c r="Q51" s="4">
        <v>15</v>
      </c>
      <c r="R51" s="4">
        <v>7</v>
      </c>
      <c r="S51" s="4">
        <v>9</v>
      </c>
      <c r="T51" s="4">
        <v>15</v>
      </c>
      <c r="U51" s="4">
        <v>7</v>
      </c>
      <c r="V51" s="4">
        <v>5</v>
      </c>
      <c r="W51" s="4">
        <v>4</v>
      </c>
      <c r="X51" s="4">
        <v>2</v>
      </c>
      <c r="Y51" s="4">
        <v>6</v>
      </c>
      <c r="Z51" s="4">
        <f t="shared" si="2"/>
        <v>267</v>
      </c>
      <c r="AA51" s="255"/>
    </row>
    <row r="52" spans="1:27" ht="25.5" x14ac:dyDescent="0.25">
      <c r="A52" s="258"/>
      <c r="B52" s="260"/>
      <c r="C52" s="260"/>
      <c r="D52" s="276"/>
      <c r="E52" s="276"/>
      <c r="F52" s="28" t="s">
        <v>3</v>
      </c>
      <c r="G52" s="1">
        <v>23</v>
      </c>
      <c r="H52" s="1">
        <v>15</v>
      </c>
      <c r="I52" s="1">
        <v>22</v>
      </c>
      <c r="J52" s="1">
        <v>19</v>
      </c>
      <c r="K52" s="1">
        <v>24</v>
      </c>
      <c r="L52" s="1">
        <v>26</v>
      </c>
      <c r="M52" s="1">
        <v>16</v>
      </c>
      <c r="N52" s="1">
        <v>21</v>
      </c>
      <c r="O52" s="1">
        <v>17</v>
      </c>
      <c r="P52" s="1">
        <v>14</v>
      </c>
      <c r="Q52" s="1">
        <v>15</v>
      </c>
      <c r="R52" s="1">
        <v>7</v>
      </c>
      <c r="S52" s="1">
        <v>9</v>
      </c>
      <c r="T52" s="1">
        <v>15</v>
      </c>
      <c r="U52" s="1">
        <v>7</v>
      </c>
      <c r="V52" s="1">
        <v>5</v>
      </c>
      <c r="W52" s="1">
        <v>4</v>
      </c>
      <c r="X52" s="1">
        <v>2</v>
      </c>
      <c r="Y52" s="1">
        <v>6</v>
      </c>
      <c r="Z52" s="1">
        <f t="shared" si="2"/>
        <v>267</v>
      </c>
      <c r="AA52" s="256"/>
    </row>
    <row r="53" spans="1:27" x14ac:dyDescent="0.25">
      <c r="A53" s="258"/>
      <c r="B53" s="260" t="s">
        <v>10</v>
      </c>
      <c r="C53" s="309" t="s">
        <v>112</v>
      </c>
      <c r="D53" s="276" t="s">
        <v>1256</v>
      </c>
      <c r="E53" s="276" t="s">
        <v>1257</v>
      </c>
      <c r="F53" s="28" t="s">
        <v>6</v>
      </c>
      <c r="G53" s="1">
        <v>3</v>
      </c>
      <c r="H53" s="1">
        <v>2</v>
      </c>
      <c r="I53" s="1">
        <v>10</v>
      </c>
      <c r="J53" s="1">
        <v>12</v>
      </c>
      <c r="K53" s="1">
        <v>7</v>
      </c>
      <c r="L53" s="1">
        <v>2</v>
      </c>
      <c r="M53" s="1">
        <v>2</v>
      </c>
      <c r="N53" s="1">
        <v>3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f t="shared" si="2"/>
        <v>41</v>
      </c>
      <c r="AA53" s="256"/>
    </row>
    <row r="54" spans="1:27" ht="26.25" thickBot="1" x14ac:dyDescent="0.3">
      <c r="A54" s="258"/>
      <c r="B54" s="260"/>
      <c r="C54" s="309"/>
      <c r="D54" s="276"/>
      <c r="E54" s="276"/>
      <c r="F54" s="28" t="s">
        <v>3</v>
      </c>
      <c r="G54" s="1">
        <v>3</v>
      </c>
      <c r="H54" s="1">
        <v>2</v>
      </c>
      <c r="I54" s="1">
        <v>10</v>
      </c>
      <c r="J54" s="1">
        <v>12</v>
      </c>
      <c r="K54" s="1">
        <v>7</v>
      </c>
      <c r="L54" s="1">
        <v>2</v>
      </c>
      <c r="M54" s="1">
        <v>2</v>
      </c>
      <c r="N54" s="1">
        <v>3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f t="shared" si="2"/>
        <v>41</v>
      </c>
      <c r="AA54" s="256"/>
    </row>
    <row r="55" spans="1:27" x14ac:dyDescent="0.25">
      <c r="A55" s="257" t="s">
        <v>120</v>
      </c>
      <c r="B55" s="259" t="s">
        <v>8</v>
      </c>
      <c r="C55" s="259"/>
      <c r="D55" s="275" t="s">
        <v>1258</v>
      </c>
      <c r="E55" s="275" t="s">
        <v>1259</v>
      </c>
      <c r="F55" s="27" t="s">
        <v>6</v>
      </c>
      <c r="G55" s="4">
        <v>26</v>
      </c>
      <c r="H55" s="4">
        <v>52</v>
      </c>
      <c r="I55" s="4">
        <v>36</v>
      </c>
      <c r="J55" s="4">
        <v>45</v>
      </c>
      <c r="K55" s="4">
        <v>51</v>
      </c>
      <c r="L55" s="4">
        <v>36</v>
      </c>
      <c r="M55" s="4">
        <v>26</v>
      </c>
      <c r="N55" s="4">
        <v>27</v>
      </c>
      <c r="O55" s="4">
        <v>21</v>
      </c>
      <c r="P55" s="4">
        <v>24</v>
      </c>
      <c r="Q55" s="4">
        <v>19</v>
      </c>
      <c r="R55" s="4">
        <v>12</v>
      </c>
      <c r="S55" s="4">
        <v>12</v>
      </c>
      <c r="T55" s="4">
        <v>25</v>
      </c>
      <c r="U55" s="4">
        <v>14</v>
      </c>
      <c r="V55" s="4">
        <v>20</v>
      </c>
      <c r="W55" s="4">
        <v>20</v>
      </c>
      <c r="X55" s="4">
        <v>18</v>
      </c>
      <c r="Y55" s="4">
        <v>18</v>
      </c>
      <c r="Z55" s="4">
        <f t="shared" si="2"/>
        <v>502</v>
      </c>
      <c r="AA55" s="255"/>
    </row>
    <row r="56" spans="1:27" ht="25.5" x14ac:dyDescent="0.25">
      <c r="A56" s="258"/>
      <c r="B56" s="260"/>
      <c r="C56" s="260"/>
      <c r="D56" s="276"/>
      <c r="E56" s="276"/>
      <c r="F56" s="28" t="s">
        <v>3</v>
      </c>
      <c r="G56" s="1">
        <v>26</v>
      </c>
      <c r="H56" s="1">
        <v>52</v>
      </c>
      <c r="I56" s="1">
        <v>36</v>
      </c>
      <c r="J56" s="1">
        <v>45</v>
      </c>
      <c r="K56" s="1">
        <v>51</v>
      </c>
      <c r="L56" s="1">
        <v>36</v>
      </c>
      <c r="M56" s="1">
        <v>26</v>
      </c>
      <c r="N56" s="1">
        <v>27</v>
      </c>
      <c r="O56" s="1">
        <v>21</v>
      </c>
      <c r="P56" s="1">
        <v>24</v>
      </c>
      <c r="Q56" s="1">
        <v>19</v>
      </c>
      <c r="R56" s="1">
        <v>12</v>
      </c>
      <c r="S56" s="1">
        <v>12</v>
      </c>
      <c r="T56" s="1">
        <v>25</v>
      </c>
      <c r="U56" s="1">
        <v>14</v>
      </c>
      <c r="V56" s="1">
        <v>20</v>
      </c>
      <c r="W56" s="1">
        <v>20</v>
      </c>
      <c r="X56" s="1">
        <v>18</v>
      </c>
      <c r="Y56" s="1">
        <v>18</v>
      </c>
      <c r="Z56" s="1">
        <f t="shared" si="2"/>
        <v>502</v>
      </c>
      <c r="AA56" s="256"/>
    </row>
    <row r="57" spans="1:27" x14ac:dyDescent="0.25">
      <c r="A57" s="258"/>
      <c r="B57" s="260" t="s">
        <v>10</v>
      </c>
      <c r="C57" s="309" t="s">
        <v>123</v>
      </c>
      <c r="D57" s="276" t="s">
        <v>1260</v>
      </c>
      <c r="E57" s="276" t="s">
        <v>1261</v>
      </c>
      <c r="F57" s="28" t="s">
        <v>6</v>
      </c>
      <c r="G57" s="1">
        <v>10</v>
      </c>
      <c r="H57" s="1">
        <v>11</v>
      </c>
      <c r="I57" s="1">
        <v>13</v>
      </c>
      <c r="J57" s="1">
        <v>14</v>
      </c>
      <c r="K57" s="1">
        <v>14</v>
      </c>
      <c r="L57" s="1">
        <v>6</v>
      </c>
      <c r="M57" s="1">
        <v>2</v>
      </c>
      <c r="N57" s="1">
        <v>8</v>
      </c>
      <c r="O57" s="1">
        <v>9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f t="shared" si="2"/>
        <v>87</v>
      </c>
      <c r="AA57" s="256"/>
    </row>
    <row r="58" spans="1:27" ht="26.25" thickBot="1" x14ac:dyDescent="0.3">
      <c r="A58" s="258"/>
      <c r="B58" s="260"/>
      <c r="C58" s="309"/>
      <c r="D58" s="276"/>
      <c r="E58" s="276"/>
      <c r="F58" s="28" t="s">
        <v>3</v>
      </c>
      <c r="G58" s="1">
        <v>10</v>
      </c>
      <c r="H58" s="1">
        <v>11</v>
      </c>
      <c r="I58" s="1">
        <v>13</v>
      </c>
      <c r="J58" s="1">
        <v>14</v>
      </c>
      <c r="K58" s="1">
        <v>14</v>
      </c>
      <c r="L58" s="1">
        <v>6</v>
      </c>
      <c r="M58" s="1">
        <v>2</v>
      </c>
      <c r="N58" s="1">
        <v>8</v>
      </c>
      <c r="O58" s="1">
        <v>9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f t="shared" si="2"/>
        <v>87</v>
      </c>
      <c r="AA58" s="256"/>
    </row>
    <row r="59" spans="1:27" x14ac:dyDescent="0.25">
      <c r="A59" s="257" t="s">
        <v>128</v>
      </c>
      <c r="B59" s="259" t="s">
        <v>8</v>
      </c>
      <c r="C59" s="259"/>
      <c r="D59" s="275" t="s">
        <v>1262</v>
      </c>
      <c r="E59" s="275" t="s">
        <v>1263</v>
      </c>
      <c r="F59" s="27" t="s">
        <v>6</v>
      </c>
      <c r="G59" s="4">
        <v>45</v>
      </c>
      <c r="H59" s="4">
        <v>34</v>
      </c>
      <c r="I59" s="4">
        <v>38</v>
      </c>
      <c r="J59" s="4">
        <v>37</v>
      </c>
      <c r="K59" s="4">
        <v>34</v>
      </c>
      <c r="L59" s="4">
        <v>34</v>
      </c>
      <c r="M59" s="4">
        <v>13</v>
      </c>
      <c r="N59" s="4">
        <v>17</v>
      </c>
      <c r="O59" s="4">
        <v>14</v>
      </c>
      <c r="P59" s="4">
        <v>7</v>
      </c>
      <c r="Q59" s="4">
        <v>12</v>
      </c>
      <c r="R59" s="4">
        <v>14</v>
      </c>
      <c r="S59" s="4">
        <v>4</v>
      </c>
      <c r="T59" s="4">
        <v>2</v>
      </c>
      <c r="U59" s="4">
        <v>9</v>
      </c>
      <c r="V59" s="4">
        <v>8</v>
      </c>
      <c r="W59" s="4">
        <v>8</v>
      </c>
      <c r="X59" s="4">
        <v>9</v>
      </c>
      <c r="Y59" s="4">
        <v>4</v>
      </c>
      <c r="Z59" s="4">
        <f t="shared" si="2"/>
        <v>343</v>
      </c>
      <c r="AA59" s="255"/>
    </row>
    <row r="60" spans="1:27" ht="26.25" thickBot="1" x14ac:dyDescent="0.3">
      <c r="A60" s="258"/>
      <c r="B60" s="260"/>
      <c r="C60" s="260"/>
      <c r="D60" s="276"/>
      <c r="E60" s="276"/>
      <c r="F60" s="28" t="s">
        <v>3</v>
      </c>
      <c r="G60" s="1">
        <v>45</v>
      </c>
      <c r="H60" s="1">
        <v>34</v>
      </c>
      <c r="I60" s="1">
        <v>38</v>
      </c>
      <c r="J60" s="1">
        <v>37</v>
      </c>
      <c r="K60" s="1">
        <v>34</v>
      </c>
      <c r="L60" s="1">
        <v>34</v>
      </c>
      <c r="M60" s="1">
        <v>13</v>
      </c>
      <c r="N60" s="1">
        <v>17</v>
      </c>
      <c r="O60" s="1">
        <v>14</v>
      </c>
      <c r="P60" s="1">
        <v>7</v>
      </c>
      <c r="Q60" s="1">
        <v>12</v>
      </c>
      <c r="R60" s="1">
        <v>14</v>
      </c>
      <c r="S60" s="1">
        <v>4</v>
      </c>
      <c r="T60" s="1">
        <v>2</v>
      </c>
      <c r="U60" s="1">
        <v>9</v>
      </c>
      <c r="V60" s="1">
        <v>8</v>
      </c>
      <c r="W60" s="1">
        <v>8</v>
      </c>
      <c r="X60" s="1">
        <v>9</v>
      </c>
      <c r="Y60" s="1">
        <v>4</v>
      </c>
      <c r="Z60" s="1">
        <f t="shared" si="2"/>
        <v>343</v>
      </c>
      <c r="AA60" s="256"/>
    </row>
    <row r="61" spans="1:27" x14ac:dyDescent="0.25">
      <c r="A61" s="257" t="s">
        <v>133</v>
      </c>
      <c r="B61" s="259" t="s">
        <v>8</v>
      </c>
      <c r="C61" s="259"/>
      <c r="D61" s="275" t="s">
        <v>1264</v>
      </c>
      <c r="E61" s="275" t="s">
        <v>1265</v>
      </c>
      <c r="F61" s="27" t="s">
        <v>6</v>
      </c>
      <c r="G61" s="4">
        <v>23</v>
      </c>
      <c r="H61" s="4">
        <v>31</v>
      </c>
      <c r="I61" s="4">
        <v>30</v>
      </c>
      <c r="J61" s="4">
        <v>34</v>
      </c>
      <c r="K61" s="4">
        <v>38</v>
      </c>
      <c r="L61" s="4">
        <v>36</v>
      </c>
      <c r="M61" s="4">
        <v>19</v>
      </c>
      <c r="N61" s="4">
        <v>29</v>
      </c>
      <c r="O61" s="4">
        <v>31</v>
      </c>
      <c r="P61" s="4">
        <v>38</v>
      </c>
      <c r="Q61" s="4">
        <v>21</v>
      </c>
      <c r="R61" s="4">
        <v>32</v>
      </c>
      <c r="S61" s="4">
        <v>14</v>
      </c>
      <c r="T61" s="4">
        <v>22</v>
      </c>
      <c r="U61" s="4">
        <v>10</v>
      </c>
      <c r="V61" s="4">
        <v>13</v>
      </c>
      <c r="W61" s="4">
        <v>11</v>
      </c>
      <c r="X61" s="4">
        <v>12</v>
      </c>
      <c r="Y61" s="4">
        <v>10</v>
      </c>
      <c r="Z61" s="4">
        <f t="shared" si="2"/>
        <v>454</v>
      </c>
      <c r="AA61" s="255"/>
    </row>
    <row r="62" spans="1:27" ht="25.5" x14ac:dyDescent="0.25">
      <c r="A62" s="258"/>
      <c r="B62" s="260"/>
      <c r="C62" s="260"/>
      <c r="D62" s="276"/>
      <c r="E62" s="276"/>
      <c r="F62" s="28" t="s">
        <v>3</v>
      </c>
      <c r="G62" s="1">
        <v>23</v>
      </c>
      <c r="H62" s="1">
        <v>31</v>
      </c>
      <c r="I62" s="1">
        <v>30</v>
      </c>
      <c r="J62" s="1">
        <v>34</v>
      </c>
      <c r="K62" s="1">
        <v>38</v>
      </c>
      <c r="L62" s="1">
        <v>36</v>
      </c>
      <c r="M62" s="1">
        <v>19</v>
      </c>
      <c r="N62" s="1">
        <v>29</v>
      </c>
      <c r="O62" s="1">
        <v>31</v>
      </c>
      <c r="P62" s="1">
        <v>38</v>
      </c>
      <c r="Q62" s="1">
        <v>21</v>
      </c>
      <c r="R62" s="1">
        <v>32</v>
      </c>
      <c r="S62" s="1">
        <v>14</v>
      </c>
      <c r="T62" s="1">
        <v>22</v>
      </c>
      <c r="U62" s="1">
        <v>10</v>
      </c>
      <c r="V62" s="1">
        <v>13</v>
      </c>
      <c r="W62" s="1">
        <v>11</v>
      </c>
      <c r="X62" s="1">
        <v>12</v>
      </c>
      <c r="Y62" s="1">
        <v>10</v>
      </c>
      <c r="Z62" s="1">
        <f t="shared" si="2"/>
        <v>454</v>
      </c>
      <c r="AA62" s="256"/>
    </row>
    <row r="63" spans="1:27" x14ac:dyDescent="0.25">
      <c r="A63" s="258"/>
      <c r="B63" s="260" t="s">
        <v>10</v>
      </c>
      <c r="C63" s="309" t="s">
        <v>624</v>
      </c>
      <c r="D63" s="276" t="s">
        <v>1266</v>
      </c>
      <c r="E63" s="276" t="s">
        <v>1906</v>
      </c>
      <c r="F63" s="28" t="s">
        <v>6</v>
      </c>
      <c r="G63" s="1">
        <v>4</v>
      </c>
      <c r="H63" s="1">
        <v>5</v>
      </c>
      <c r="I63" s="1">
        <v>4</v>
      </c>
      <c r="J63" s="1">
        <v>9</v>
      </c>
      <c r="K63" s="1">
        <v>6</v>
      </c>
      <c r="L63" s="1">
        <v>6</v>
      </c>
      <c r="M63" s="1">
        <v>10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f t="shared" si="2"/>
        <v>45</v>
      </c>
      <c r="AA63" s="256"/>
    </row>
    <row r="64" spans="1:27" ht="26.25" thickBot="1" x14ac:dyDescent="0.3">
      <c r="A64" s="320"/>
      <c r="B64" s="296"/>
      <c r="C64" s="485"/>
      <c r="D64" s="298"/>
      <c r="E64" s="298"/>
      <c r="F64" s="29" t="s">
        <v>3</v>
      </c>
      <c r="G64" s="30">
        <v>4</v>
      </c>
      <c r="H64" s="30">
        <v>5</v>
      </c>
      <c r="I64" s="30">
        <v>4</v>
      </c>
      <c r="J64" s="30">
        <v>9</v>
      </c>
      <c r="K64" s="30">
        <v>6</v>
      </c>
      <c r="L64" s="30">
        <v>6</v>
      </c>
      <c r="M64" s="30">
        <v>10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f t="shared" si="2"/>
        <v>45</v>
      </c>
      <c r="AA64" s="316"/>
    </row>
    <row r="65" spans="1:27" x14ac:dyDescent="0.25">
      <c r="A65" s="322" t="s">
        <v>13</v>
      </c>
      <c r="B65" s="323"/>
      <c r="C65" s="323"/>
      <c r="D65" s="323"/>
      <c r="E65" s="323"/>
      <c r="F65" s="177" t="s">
        <v>6</v>
      </c>
      <c r="G65" s="7">
        <f>G63+G61+G59+G57+G55+G53+G51+G49+G47+G45+G43+G41+G39+G37+G35+G33+G31+G29+G27+G25+G23+G21+G19+G17+G15+G13+G11+G9+G7</f>
        <v>788</v>
      </c>
      <c r="H65" s="7">
        <f t="shared" ref="H65:Z65" si="4">H63+H61+H59+H57+H55+H53+H51+H49+H47+H45+H43+H41+H39+H37+H35+H33+H31+H29+H27+H25+H23+H21+H19+H17+H15+H13+H11+H9+H7</f>
        <v>771</v>
      </c>
      <c r="I65" s="7">
        <f t="shared" si="4"/>
        <v>812</v>
      </c>
      <c r="J65" s="7">
        <f t="shared" si="4"/>
        <v>864</v>
      </c>
      <c r="K65" s="7">
        <f t="shared" si="4"/>
        <v>784</v>
      </c>
      <c r="L65" s="7">
        <f t="shared" si="4"/>
        <v>667</v>
      </c>
      <c r="M65" s="7">
        <f t="shared" si="4"/>
        <v>619</v>
      </c>
      <c r="N65" s="7">
        <f t="shared" si="4"/>
        <v>588</v>
      </c>
      <c r="O65" s="7">
        <f t="shared" si="4"/>
        <v>498</v>
      </c>
      <c r="P65" s="7">
        <f t="shared" si="4"/>
        <v>483</v>
      </c>
      <c r="Q65" s="7">
        <f t="shared" si="4"/>
        <v>427</v>
      </c>
      <c r="R65" s="7">
        <f t="shared" si="4"/>
        <v>442</v>
      </c>
      <c r="S65" s="7">
        <f t="shared" si="4"/>
        <v>362</v>
      </c>
      <c r="T65" s="7">
        <f t="shared" si="4"/>
        <v>411</v>
      </c>
      <c r="U65" s="7">
        <f t="shared" si="4"/>
        <v>327</v>
      </c>
      <c r="V65" s="7">
        <f t="shared" si="4"/>
        <v>377</v>
      </c>
      <c r="W65" s="7">
        <f t="shared" si="4"/>
        <v>372</v>
      </c>
      <c r="X65" s="7">
        <f t="shared" si="4"/>
        <v>371</v>
      </c>
      <c r="Y65" s="7">
        <f t="shared" si="4"/>
        <v>402</v>
      </c>
      <c r="Z65" s="7">
        <f t="shared" si="4"/>
        <v>10365</v>
      </c>
      <c r="AA65" s="150"/>
    </row>
    <row r="66" spans="1:27" ht="26.25" thickBot="1" x14ac:dyDescent="0.3">
      <c r="A66" s="324"/>
      <c r="B66" s="325"/>
      <c r="C66" s="325"/>
      <c r="D66" s="325"/>
      <c r="E66" s="325"/>
      <c r="F66" s="182" t="s">
        <v>3</v>
      </c>
      <c r="G66" s="8">
        <f>G64+G62+G60+G58+G56+G54+G52+G50+G48+G46+G44+G42+G40+G38+G36+G34+G32+G30+G28+G26+G24+G22+G20+G18+G16+G14+G12+G10+G8</f>
        <v>782</v>
      </c>
      <c r="H66" s="8">
        <f t="shared" ref="H66:Z66" si="5">H64+H62+H60+H58+H56+H54+H52+H50+H48+H46+H44+H42+H40+H38+H36+H34+H32+H30+H28+H26+H24+H22+H20+H18+H16+H14+H12+H10+H8</f>
        <v>764</v>
      </c>
      <c r="I66" s="8">
        <f t="shared" si="5"/>
        <v>805</v>
      </c>
      <c r="J66" s="8">
        <f t="shared" si="5"/>
        <v>857</v>
      </c>
      <c r="K66" s="8">
        <f t="shared" si="5"/>
        <v>778</v>
      </c>
      <c r="L66" s="8">
        <f t="shared" si="5"/>
        <v>662</v>
      </c>
      <c r="M66" s="8">
        <f t="shared" si="5"/>
        <v>619</v>
      </c>
      <c r="N66" s="8">
        <f t="shared" si="5"/>
        <v>588</v>
      </c>
      <c r="O66" s="8">
        <f t="shared" si="5"/>
        <v>498</v>
      </c>
      <c r="P66" s="8">
        <f t="shared" si="5"/>
        <v>483</v>
      </c>
      <c r="Q66" s="8">
        <f t="shared" si="5"/>
        <v>427</v>
      </c>
      <c r="R66" s="8">
        <f t="shared" si="5"/>
        <v>442</v>
      </c>
      <c r="S66" s="8">
        <f t="shared" si="5"/>
        <v>362</v>
      </c>
      <c r="T66" s="8">
        <f t="shared" si="5"/>
        <v>411</v>
      </c>
      <c r="U66" s="8">
        <f t="shared" si="5"/>
        <v>327</v>
      </c>
      <c r="V66" s="8">
        <f t="shared" si="5"/>
        <v>377</v>
      </c>
      <c r="W66" s="8">
        <f t="shared" si="5"/>
        <v>372</v>
      </c>
      <c r="X66" s="8">
        <f t="shared" si="5"/>
        <v>371</v>
      </c>
      <c r="Y66" s="8">
        <f t="shared" si="5"/>
        <v>402</v>
      </c>
      <c r="Z66" s="8">
        <f t="shared" si="5"/>
        <v>10327</v>
      </c>
      <c r="AA66" s="191"/>
    </row>
  </sheetData>
  <mergeCells count="150">
    <mergeCell ref="B63:B64"/>
    <mergeCell ref="C63:C64"/>
    <mergeCell ref="D63:D64"/>
    <mergeCell ref="E63:E64"/>
    <mergeCell ref="AA63:AA64"/>
    <mergeCell ref="A65:E66"/>
    <mergeCell ref="A59:A60"/>
    <mergeCell ref="B59:C60"/>
    <mergeCell ref="D59:D60"/>
    <mergeCell ref="E59:E60"/>
    <mergeCell ref="AA59:AA60"/>
    <mergeCell ref="A61:A64"/>
    <mergeCell ref="B61:C62"/>
    <mergeCell ref="D61:D62"/>
    <mergeCell ref="E61:E62"/>
    <mergeCell ref="AA61:AA62"/>
    <mergeCell ref="A55:A58"/>
    <mergeCell ref="B55:C56"/>
    <mergeCell ref="D55:D56"/>
    <mergeCell ref="E55:E56"/>
    <mergeCell ref="AA55:AA56"/>
    <mergeCell ref="B57:B58"/>
    <mergeCell ref="C57:C58"/>
    <mergeCell ref="D57:D58"/>
    <mergeCell ref="E57:E58"/>
    <mergeCell ref="AA57:AA58"/>
    <mergeCell ref="A49:A50"/>
    <mergeCell ref="B49:C50"/>
    <mergeCell ref="D49:D50"/>
    <mergeCell ref="E49:E50"/>
    <mergeCell ref="AA49:AA50"/>
    <mergeCell ref="A51:A54"/>
    <mergeCell ref="B51:C52"/>
    <mergeCell ref="D51:D52"/>
    <mergeCell ref="E51:E52"/>
    <mergeCell ref="AA51:AA52"/>
    <mergeCell ref="B53:B54"/>
    <mergeCell ref="C53:C54"/>
    <mergeCell ref="D53:D54"/>
    <mergeCell ref="E53:E54"/>
    <mergeCell ref="AA53:AA54"/>
    <mergeCell ref="A45:A48"/>
    <mergeCell ref="B45:C46"/>
    <mergeCell ref="D45:D46"/>
    <mergeCell ref="E45:E46"/>
    <mergeCell ref="AA45:AA46"/>
    <mergeCell ref="B47:B48"/>
    <mergeCell ref="C47:C48"/>
    <mergeCell ref="D47:D48"/>
    <mergeCell ref="E47:E48"/>
    <mergeCell ref="AA47:AA48"/>
    <mergeCell ref="A41:A42"/>
    <mergeCell ref="B41:C42"/>
    <mergeCell ref="D41:D42"/>
    <mergeCell ref="E41:E42"/>
    <mergeCell ref="AA41:AA42"/>
    <mergeCell ref="A43:A44"/>
    <mergeCell ref="B43:C44"/>
    <mergeCell ref="D43:D44"/>
    <mergeCell ref="E43:E44"/>
    <mergeCell ref="AA43:AA44"/>
    <mergeCell ref="A35:A36"/>
    <mergeCell ref="B35:C36"/>
    <mergeCell ref="D35:D36"/>
    <mergeCell ref="E35:E36"/>
    <mergeCell ref="AA35:AA36"/>
    <mergeCell ref="A37:A40"/>
    <mergeCell ref="B37:C38"/>
    <mergeCell ref="D37:D38"/>
    <mergeCell ref="E37:E38"/>
    <mergeCell ref="AA37:AA38"/>
    <mergeCell ref="B39:B40"/>
    <mergeCell ref="C39:C40"/>
    <mergeCell ref="D39:D40"/>
    <mergeCell ref="E39:E40"/>
    <mergeCell ref="AA39:AA40"/>
    <mergeCell ref="A31:A34"/>
    <mergeCell ref="B31:C32"/>
    <mergeCell ref="D31:D32"/>
    <mergeCell ref="E31:E32"/>
    <mergeCell ref="AA31:AA32"/>
    <mergeCell ref="B33:B34"/>
    <mergeCell ref="C33:C34"/>
    <mergeCell ref="D33:D34"/>
    <mergeCell ref="E33:E34"/>
    <mergeCell ref="AA33:AA34"/>
    <mergeCell ref="A27:A30"/>
    <mergeCell ref="B27:C28"/>
    <mergeCell ref="D27:D28"/>
    <mergeCell ref="E27:E28"/>
    <mergeCell ref="AA27:AA28"/>
    <mergeCell ref="B29:B30"/>
    <mergeCell ref="C29:C30"/>
    <mergeCell ref="D29:D30"/>
    <mergeCell ref="E29:E30"/>
    <mergeCell ref="AA29:AA30"/>
    <mergeCell ref="A23:A24"/>
    <mergeCell ref="B23:C24"/>
    <mergeCell ref="D23:D24"/>
    <mergeCell ref="E23:E24"/>
    <mergeCell ref="AA23:AA24"/>
    <mergeCell ref="A25:A26"/>
    <mergeCell ref="B25:C26"/>
    <mergeCell ref="D25:D26"/>
    <mergeCell ref="E25:E26"/>
    <mergeCell ref="AA25:AA26"/>
    <mergeCell ref="A19:A22"/>
    <mergeCell ref="B19:C20"/>
    <mergeCell ref="D19:D20"/>
    <mergeCell ref="E19:E20"/>
    <mergeCell ref="AA19:AA20"/>
    <mergeCell ref="B21:B22"/>
    <mergeCell ref="C21:C22"/>
    <mergeCell ref="D21:D22"/>
    <mergeCell ref="E21:E22"/>
    <mergeCell ref="AA21:AA22"/>
    <mergeCell ref="E15:E16"/>
    <mergeCell ref="AA15:AA16"/>
    <mergeCell ref="C17:C18"/>
    <mergeCell ref="D17:D18"/>
    <mergeCell ref="E17:E18"/>
    <mergeCell ref="AA17:AA18"/>
    <mergeCell ref="C11:C12"/>
    <mergeCell ref="D11:D12"/>
    <mergeCell ref="E11:E12"/>
    <mergeCell ref="AA11:AA12"/>
    <mergeCell ref="A1:AA1"/>
    <mergeCell ref="A2:E2"/>
    <mergeCell ref="A3:E4"/>
    <mergeCell ref="AA3:AA4"/>
    <mergeCell ref="A5:AA5"/>
    <mergeCell ref="B6:C6"/>
    <mergeCell ref="A13:A18"/>
    <mergeCell ref="B13:C14"/>
    <mergeCell ref="D13:D14"/>
    <mergeCell ref="E13:E14"/>
    <mergeCell ref="AA13:AA14"/>
    <mergeCell ref="B15:B18"/>
    <mergeCell ref="A7:A12"/>
    <mergeCell ref="B7:C8"/>
    <mergeCell ref="D7:D8"/>
    <mergeCell ref="E7:E8"/>
    <mergeCell ref="AA7:AA8"/>
    <mergeCell ref="B9:B12"/>
    <mergeCell ref="C9:C10"/>
    <mergeCell ref="D9:D10"/>
    <mergeCell ref="E9:E10"/>
    <mergeCell ref="AA9:AA10"/>
    <mergeCell ref="C15:C16"/>
    <mergeCell ref="D15:D16"/>
  </mergeCells>
  <pageMargins left="0.7" right="0.7" top="0.75" bottom="0.75" header="0.3" footer="0.3"/>
  <pageSetup paperSize="9" scale="5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57" sqref="E7:E58"/>
    </sheetView>
  </sheetViews>
  <sheetFormatPr defaultRowHeight="12.75" x14ac:dyDescent="0.25"/>
  <cols>
    <col min="1" max="1" width="5.28515625" style="115" customWidth="1"/>
    <col min="2" max="2" width="41" style="116" customWidth="1"/>
    <col min="3" max="3" width="5.7109375" style="117" customWidth="1"/>
    <col min="4" max="4" width="54.85546875" style="115" customWidth="1"/>
    <col min="5" max="5" width="15.42578125" style="115" customWidth="1"/>
    <col min="6" max="6" width="31.140625" style="116" customWidth="1"/>
    <col min="7" max="25" width="5.7109375" style="18" customWidth="1"/>
    <col min="26" max="26" width="7.8554687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1891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2051</v>
      </c>
      <c r="E7" s="275" t="s">
        <v>1267</v>
      </c>
      <c r="F7" s="27" t="s">
        <v>6</v>
      </c>
      <c r="G7" s="4">
        <v>165</v>
      </c>
      <c r="H7" s="4">
        <v>171</v>
      </c>
      <c r="I7" s="4">
        <v>179</v>
      </c>
      <c r="J7" s="4">
        <v>191</v>
      </c>
      <c r="K7" s="4">
        <v>177</v>
      </c>
      <c r="L7" s="4">
        <v>177</v>
      </c>
      <c r="M7" s="4">
        <v>135</v>
      </c>
      <c r="N7" s="4">
        <v>114</v>
      </c>
      <c r="O7" s="4">
        <v>122</v>
      </c>
      <c r="P7" s="4">
        <v>134</v>
      </c>
      <c r="Q7" s="4">
        <v>181</v>
      </c>
      <c r="R7" s="4">
        <v>127</v>
      </c>
      <c r="S7" s="4">
        <v>141</v>
      </c>
      <c r="T7" s="4">
        <v>135</v>
      </c>
      <c r="U7" s="4">
        <v>90</v>
      </c>
      <c r="V7" s="4">
        <v>104</v>
      </c>
      <c r="W7" s="4">
        <v>91</v>
      </c>
      <c r="X7" s="4">
        <v>114</v>
      </c>
      <c r="Y7" s="4">
        <v>105</v>
      </c>
      <c r="Z7" s="4">
        <f>SUM(G7:Y7)</f>
        <v>2653</v>
      </c>
      <c r="AA7" s="294"/>
    </row>
    <row r="8" spans="1:27" ht="25.5" x14ac:dyDescent="0.25">
      <c r="A8" s="262"/>
      <c r="B8" s="260"/>
      <c r="C8" s="260"/>
      <c r="D8" s="276"/>
      <c r="E8" s="276"/>
      <c r="F8" s="28" t="s">
        <v>3</v>
      </c>
      <c r="G8" s="1">
        <v>165</v>
      </c>
      <c r="H8" s="1">
        <v>171</v>
      </c>
      <c r="I8" s="1">
        <v>179</v>
      </c>
      <c r="J8" s="1">
        <v>191</v>
      </c>
      <c r="K8" s="1">
        <v>177</v>
      </c>
      <c r="L8" s="1">
        <v>177</v>
      </c>
      <c r="M8" s="1">
        <v>135</v>
      </c>
      <c r="N8" s="1">
        <v>114</v>
      </c>
      <c r="O8" s="1">
        <v>122</v>
      </c>
      <c r="P8" s="1">
        <v>134</v>
      </c>
      <c r="Q8" s="1">
        <v>181</v>
      </c>
      <c r="R8" s="1">
        <v>127</v>
      </c>
      <c r="S8" s="1">
        <v>141</v>
      </c>
      <c r="T8" s="1">
        <v>135</v>
      </c>
      <c r="U8" s="1">
        <v>90</v>
      </c>
      <c r="V8" s="1">
        <v>104</v>
      </c>
      <c r="W8" s="1">
        <v>91</v>
      </c>
      <c r="X8" s="1">
        <v>114</v>
      </c>
      <c r="Y8" s="1">
        <v>102</v>
      </c>
      <c r="Z8" s="1">
        <f t="shared" ref="Z8:Z58" si="0">SUM(G8:Y8)</f>
        <v>2650</v>
      </c>
      <c r="AA8" s="301"/>
    </row>
    <row r="9" spans="1:27" x14ac:dyDescent="0.25">
      <c r="A9" s="262"/>
      <c r="B9" s="260" t="s">
        <v>10</v>
      </c>
      <c r="C9" s="286" t="s">
        <v>80</v>
      </c>
      <c r="D9" s="276" t="s">
        <v>2052</v>
      </c>
      <c r="E9" s="299" t="s">
        <v>1268</v>
      </c>
      <c r="F9" s="28" t="s">
        <v>6</v>
      </c>
      <c r="G9" s="1">
        <v>10</v>
      </c>
      <c r="H9" s="1">
        <v>8</v>
      </c>
      <c r="I9" s="1">
        <v>10</v>
      </c>
      <c r="J9" s="1">
        <v>17</v>
      </c>
      <c r="K9" s="1">
        <v>7</v>
      </c>
      <c r="L9" s="1">
        <v>16</v>
      </c>
      <c r="M9" s="1">
        <v>10</v>
      </c>
      <c r="N9" s="1">
        <v>13</v>
      </c>
      <c r="O9" s="1">
        <v>11</v>
      </c>
      <c r="P9" s="1">
        <v>14</v>
      </c>
      <c r="Q9" s="1">
        <v>0</v>
      </c>
      <c r="R9" s="1">
        <v>12</v>
      </c>
      <c r="S9" s="1">
        <v>10</v>
      </c>
      <c r="T9" s="1">
        <v>10</v>
      </c>
      <c r="U9" s="1">
        <v>6</v>
      </c>
      <c r="V9" s="1">
        <v>6</v>
      </c>
      <c r="W9" s="1">
        <v>6</v>
      </c>
      <c r="X9" s="1">
        <v>0</v>
      </c>
      <c r="Y9" s="1">
        <v>0</v>
      </c>
      <c r="Z9" s="1">
        <f t="shared" si="0"/>
        <v>166</v>
      </c>
      <c r="AA9" s="301"/>
    </row>
    <row r="10" spans="1:27" ht="26.25" thickBot="1" x14ac:dyDescent="0.3">
      <c r="A10" s="262"/>
      <c r="B10" s="260"/>
      <c r="C10" s="286"/>
      <c r="D10" s="276"/>
      <c r="E10" s="299"/>
      <c r="F10" s="28" t="s">
        <v>3</v>
      </c>
      <c r="G10" s="1">
        <v>10</v>
      </c>
      <c r="H10" s="1">
        <v>8</v>
      </c>
      <c r="I10" s="1">
        <v>10</v>
      </c>
      <c r="J10" s="1">
        <v>17</v>
      </c>
      <c r="K10" s="1">
        <v>7</v>
      </c>
      <c r="L10" s="1">
        <v>16</v>
      </c>
      <c r="M10" s="1">
        <v>10</v>
      </c>
      <c r="N10" s="1">
        <v>13</v>
      </c>
      <c r="O10" s="1">
        <v>11</v>
      </c>
      <c r="P10" s="1">
        <v>14</v>
      </c>
      <c r="Q10" s="1">
        <v>0</v>
      </c>
      <c r="R10" s="1">
        <v>12</v>
      </c>
      <c r="S10" s="1">
        <v>10</v>
      </c>
      <c r="T10" s="1">
        <v>10</v>
      </c>
      <c r="U10" s="1">
        <v>6</v>
      </c>
      <c r="V10" s="1">
        <v>6</v>
      </c>
      <c r="W10" s="1">
        <v>6</v>
      </c>
      <c r="X10" s="1">
        <v>0</v>
      </c>
      <c r="Y10" s="1">
        <v>0</v>
      </c>
      <c r="Z10" s="1">
        <f t="shared" si="0"/>
        <v>166</v>
      </c>
      <c r="AA10" s="301"/>
    </row>
    <row r="11" spans="1:27" x14ac:dyDescent="0.25">
      <c r="A11" s="261" t="s">
        <v>12</v>
      </c>
      <c r="B11" s="259" t="s">
        <v>8</v>
      </c>
      <c r="C11" s="259"/>
      <c r="D11" s="275" t="s">
        <v>1976</v>
      </c>
      <c r="E11" s="275" t="s">
        <v>1269</v>
      </c>
      <c r="F11" s="27" t="s">
        <v>6</v>
      </c>
      <c r="G11" s="4">
        <f>188</f>
        <v>188</v>
      </c>
      <c r="H11" s="4">
        <v>191</v>
      </c>
      <c r="I11" s="4">
        <v>154</v>
      </c>
      <c r="J11" s="4">
        <v>236</v>
      </c>
      <c r="K11" s="4">
        <v>140</v>
      </c>
      <c r="L11" s="4">
        <v>153</v>
      </c>
      <c r="M11" s="4">
        <v>145</v>
      </c>
      <c r="N11" s="4">
        <v>119</v>
      </c>
      <c r="O11" s="4">
        <v>97</v>
      </c>
      <c r="P11" s="4">
        <v>96</v>
      </c>
      <c r="Q11" s="4">
        <v>117</v>
      </c>
      <c r="R11" s="4">
        <v>150</v>
      </c>
      <c r="S11" s="4">
        <v>149</v>
      </c>
      <c r="T11" s="4">
        <v>151</v>
      </c>
      <c r="U11" s="4">
        <v>151</v>
      </c>
      <c r="V11" s="4">
        <v>133</v>
      </c>
      <c r="W11" s="4">
        <v>123</v>
      </c>
      <c r="X11" s="4">
        <v>215</v>
      </c>
      <c r="Y11" s="4">
        <v>277</v>
      </c>
      <c r="Z11" s="4">
        <f t="shared" si="0"/>
        <v>2985</v>
      </c>
      <c r="AA11" s="294"/>
    </row>
    <row r="12" spans="1:27" ht="25.5" x14ac:dyDescent="0.25">
      <c r="A12" s="262"/>
      <c r="B12" s="260"/>
      <c r="C12" s="260"/>
      <c r="D12" s="276"/>
      <c r="E12" s="276"/>
      <c r="F12" s="28" t="s">
        <v>3</v>
      </c>
      <c r="G12" s="1">
        <v>188</v>
      </c>
      <c r="H12" s="1">
        <v>191</v>
      </c>
      <c r="I12" s="1">
        <v>154</v>
      </c>
      <c r="J12" s="1">
        <v>236</v>
      </c>
      <c r="K12" s="1">
        <v>140</v>
      </c>
      <c r="L12" s="1">
        <v>153</v>
      </c>
      <c r="M12" s="1">
        <v>145</v>
      </c>
      <c r="N12" s="1">
        <v>119</v>
      </c>
      <c r="O12" s="1">
        <v>97</v>
      </c>
      <c r="P12" s="1">
        <v>96</v>
      </c>
      <c r="Q12" s="1">
        <v>117</v>
      </c>
      <c r="R12" s="1">
        <v>150</v>
      </c>
      <c r="S12" s="1">
        <v>149</v>
      </c>
      <c r="T12" s="1">
        <v>151</v>
      </c>
      <c r="U12" s="1">
        <v>151</v>
      </c>
      <c r="V12" s="1">
        <v>133</v>
      </c>
      <c r="W12" s="1">
        <v>123</v>
      </c>
      <c r="X12" s="1">
        <v>215</v>
      </c>
      <c r="Y12" s="1">
        <v>277</v>
      </c>
      <c r="Z12" s="1">
        <f t="shared" si="0"/>
        <v>2985</v>
      </c>
      <c r="AA12" s="301"/>
    </row>
    <row r="13" spans="1:27" x14ac:dyDescent="0.25">
      <c r="A13" s="262"/>
      <c r="B13" s="260" t="s">
        <v>10</v>
      </c>
      <c r="C13" s="286" t="s">
        <v>173</v>
      </c>
      <c r="D13" s="276" t="s">
        <v>2212</v>
      </c>
      <c r="E13" s="299" t="s">
        <v>1270</v>
      </c>
      <c r="F13" s="28" t="s">
        <v>6</v>
      </c>
      <c r="G13" s="1">
        <v>16</v>
      </c>
      <c r="H13" s="1">
        <v>25</v>
      </c>
      <c r="I13" s="1">
        <v>5</v>
      </c>
      <c r="J13" s="1">
        <v>32</v>
      </c>
      <c r="K13" s="1">
        <v>16</v>
      </c>
      <c r="L13" s="1">
        <v>25</v>
      </c>
      <c r="M13" s="1">
        <v>21</v>
      </c>
      <c r="N13" s="1">
        <v>16</v>
      </c>
      <c r="O13" s="1">
        <v>6</v>
      </c>
      <c r="P13" s="1">
        <v>8</v>
      </c>
      <c r="Q13" s="1">
        <v>4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f t="shared" si="0"/>
        <v>174</v>
      </c>
      <c r="AA13" s="301"/>
    </row>
    <row r="14" spans="1:27" ht="25.5" x14ac:dyDescent="0.25">
      <c r="A14" s="262"/>
      <c r="B14" s="260"/>
      <c r="C14" s="286"/>
      <c r="D14" s="276"/>
      <c r="E14" s="299"/>
      <c r="F14" s="28" t="s">
        <v>3</v>
      </c>
      <c r="G14" s="1">
        <v>16</v>
      </c>
      <c r="H14" s="1">
        <v>25</v>
      </c>
      <c r="I14" s="1">
        <v>5</v>
      </c>
      <c r="J14" s="1">
        <v>32</v>
      </c>
      <c r="K14" s="1">
        <v>16</v>
      </c>
      <c r="L14" s="1">
        <v>25</v>
      </c>
      <c r="M14" s="1">
        <v>21</v>
      </c>
      <c r="N14" s="1">
        <v>16</v>
      </c>
      <c r="O14" s="1">
        <v>6</v>
      </c>
      <c r="P14" s="1">
        <v>8</v>
      </c>
      <c r="Q14" s="1">
        <v>4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f t="shared" si="0"/>
        <v>174</v>
      </c>
      <c r="AA14" s="301"/>
    </row>
    <row r="15" spans="1:27" x14ac:dyDescent="0.25">
      <c r="A15" s="262"/>
      <c r="B15" s="260"/>
      <c r="C15" s="286" t="s">
        <v>174</v>
      </c>
      <c r="D15" s="276" t="s">
        <v>1977</v>
      </c>
      <c r="E15" s="299" t="s">
        <v>1271</v>
      </c>
      <c r="F15" s="28" t="s">
        <v>6</v>
      </c>
      <c r="G15" s="6">
        <v>158</v>
      </c>
      <c r="H15" s="6">
        <v>161</v>
      </c>
      <c r="I15" s="6">
        <v>161</v>
      </c>
      <c r="J15" s="6">
        <v>147</v>
      </c>
      <c r="K15" s="6">
        <v>144</v>
      </c>
      <c r="L15" s="6">
        <v>124</v>
      </c>
      <c r="M15" s="6">
        <v>133</v>
      </c>
      <c r="N15" s="6">
        <v>170</v>
      </c>
      <c r="O15" s="6">
        <v>97</v>
      </c>
      <c r="P15" s="6">
        <v>115</v>
      </c>
      <c r="Q15" s="6">
        <v>139</v>
      </c>
      <c r="R15" s="6">
        <v>36</v>
      </c>
      <c r="S15" s="6">
        <v>52</v>
      </c>
      <c r="T15" s="6">
        <v>31</v>
      </c>
      <c r="U15" s="6">
        <v>35</v>
      </c>
      <c r="V15" s="6">
        <v>50</v>
      </c>
      <c r="W15" s="6">
        <v>65</v>
      </c>
      <c r="X15" s="1">
        <v>0</v>
      </c>
      <c r="Y15" s="1">
        <v>0</v>
      </c>
      <c r="Z15" s="1">
        <f t="shared" si="0"/>
        <v>1818</v>
      </c>
      <c r="AA15" s="301"/>
    </row>
    <row r="16" spans="1:27" ht="25.5" x14ac:dyDescent="0.25">
      <c r="A16" s="262"/>
      <c r="B16" s="260"/>
      <c r="C16" s="286"/>
      <c r="D16" s="276"/>
      <c r="E16" s="299"/>
      <c r="F16" s="28" t="s">
        <v>3</v>
      </c>
      <c r="G16" s="6">
        <v>158</v>
      </c>
      <c r="H16" s="6">
        <v>161</v>
      </c>
      <c r="I16" s="6">
        <v>161</v>
      </c>
      <c r="J16" s="6">
        <v>147</v>
      </c>
      <c r="K16" s="6">
        <v>144</v>
      </c>
      <c r="L16" s="6">
        <v>124</v>
      </c>
      <c r="M16" s="6">
        <v>133</v>
      </c>
      <c r="N16" s="6">
        <v>170</v>
      </c>
      <c r="O16" s="6">
        <v>97</v>
      </c>
      <c r="P16" s="6">
        <v>115</v>
      </c>
      <c r="Q16" s="6">
        <v>139</v>
      </c>
      <c r="R16" s="6">
        <v>36</v>
      </c>
      <c r="S16" s="6">
        <v>52</v>
      </c>
      <c r="T16" s="6">
        <v>31</v>
      </c>
      <c r="U16" s="6">
        <v>35</v>
      </c>
      <c r="V16" s="6">
        <v>50</v>
      </c>
      <c r="W16" s="6">
        <v>65</v>
      </c>
      <c r="X16" s="1">
        <v>0</v>
      </c>
      <c r="Y16" s="1">
        <v>0</v>
      </c>
      <c r="Z16" s="1">
        <f t="shared" si="0"/>
        <v>1818</v>
      </c>
      <c r="AA16" s="301"/>
    </row>
    <row r="17" spans="1:27" x14ac:dyDescent="0.25">
      <c r="A17" s="262"/>
      <c r="B17" s="260"/>
      <c r="C17" s="286" t="s">
        <v>503</v>
      </c>
      <c r="D17" s="276" t="s">
        <v>1272</v>
      </c>
      <c r="E17" s="299" t="s">
        <v>1273</v>
      </c>
      <c r="F17" s="28" t="s">
        <v>6</v>
      </c>
      <c r="G17" s="6">
        <v>39</v>
      </c>
      <c r="H17" s="6">
        <v>30</v>
      </c>
      <c r="I17" s="6">
        <v>11</v>
      </c>
      <c r="J17" s="6">
        <v>24</v>
      </c>
      <c r="K17" s="6">
        <v>13</v>
      </c>
      <c r="L17" s="6">
        <v>21</v>
      </c>
      <c r="M17" s="6">
        <v>17</v>
      </c>
      <c r="N17" s="6">
        <v>26</v>
      </c>
      <c r="O17" s="6">
        <v>7</v>
      </c>
      <c r="P17" s="6">
        <v>10</v>
      </c>
      <c r="Q17" s="6">
        <v>6</v>
      </c>
      <c r="R17" s="6">
        <v>10</v>
      </c>
      <c r="S17" s="6">
        <v>7</v>
      </c>
      <c r="T17" s="6">
        <v>11</v>
      </c>
      <c r="U17" s="6">
        <v>6</v>
      </c>
      <c r="V17" s="1">
        <v>0</v>
      </c>
      <c r="W17" s="1">
        <v>0</v>
      </c>
      <c r="X17" s="1">
        <v>0</v>
      </c>
      <c r="Y17" s="1">
        <v>0</v>
      </c>
      <c r="Z17" s="1">
        <f t="shared" si="0"/>
        <v>238</v>
      </c>
      <c r="AA17" s="301"/>
    </row>
    <row r="18" spans="1:27" ht="26.25" thickBot="1" x14ac:dyDescent="0.3">
      <c r="A18" s="300"/>
      <c r="B18" s="302"/>
      <c r="C18" s="303"/>
      <c r="D18" s="280"/>
      <c r="E18" s="318"/>
      <c r="F18" s="26" t="s">
        <v>3</v>
      </c>
      <c r="G18" s="8">
        <v>39</v>
      </c>
      <c r="H18" s="8">
        <v>30</v>
      </c>
      <c r="I18" s="8">
        <v>11</v>
      </c>
      <c r="J18" s="8">
        <v>24</v>
      </c>
      <c r="K18" s="8">
        <v>13</v>
      </c>
      <c r="L18" s="8">
        <v>21</v>
      </c>
      <c r="M18" s="8">
        <v>17</v>
      </c>
      <c r="N18" s="8">
        <v>26</v>
      </c>
      <c r="O18" s="8">
        <v>7</v>
      </c>
      <c r="P18" s="8">
        <v>10</v>
      </c>
      <c r="Q18" s="8">
        <v>6</v>
      </c>
      <c r="R18" s="8">
        <v>10</v>
      </c>
      <c r="S18" s="8">
        <v>7</v>
      </c>
      <c r="T18" s="8">
        <v>11</v>
      </c>
      <c r="U18" s="8">
        <v>6</v>
      </c>
      <c r="V18" s="3">
        <v>0</v>
      </c>
      <c r="W18" s="3">
        <v>0</v>
      </c>
      <c r="X18" s="3">
        <v>0</v>
      </c>
      <c r="Y18" s="3">
        <v>0</v>
      </c>
      <c r="Z18" s="3">
        <f t="shared" si="0"/>
        <v>238</v>
      </c>
      <c r="AA18" s="295"/>
    </row>
    <row r="19" spans="1:27" x14ac:dyDescent="0.25">
      <c r="A19" s="261" t="s">
        <v>22</v>
      </c>
      <c r="B19" s="259" t="s">
        <v>8</v>
      </c>
      <c r="C19" s="259"/>
      <c r="D19" s="275" t="s">
        <v>2053</v>
      </c>
      <c r="E19" s="275" t="s">
        <v>1908</v>
      </c>
      <c r="F19" s="27" t="s">
        <v>6</v>
      </c>
      <c r="G19" s="4">
        <v>38</v>
      </c>
      <c r="H19" s="4">
        <v>49</v>
      </c>
      <c r="I19" s="4">
        <v>48</v>
      </c>
      <c r="J19" s="4">
        <v>54</v>
      </c>
      <c r="K19" s="4">
        <v>48</v>
      </c>
      <c r="L19" s="4">
        <v>48</v>
      </c>
      <c r="M19" s="4">
        <v>113</v>
      </c>
      <c r="N19" s="4">
        <v>53</v>
      </c>
      <c r="O19" s="4">
        <v>50</v>
      </c>
      <c r="P19" s="4">
        <v>32</v>
      </c>
      <c r="Q19" s="4">
        <v>46</v>
      </c>
      <c r="R19" s="4">
        <v>35</v>
      </c>
      <c r="S19" s="4">
        <v>29</v>
      </c>
      <c r="T19" s="4">
        <v>30</v>
      </c>
      <c r="U19" s="4">
        <v>22</v>
      </c>
      <c r="V19" s="4">
        <v>35</v>
      </c>
      <c r="W19" s="4">
        <v>31</v>
      </c>
      <c r="X19" s="4">
        <v>31</v>
      </c>
      <c r="Y19" s="4">
        <v>18</v>
      </c>
      <c r="Z19" s="4">
        <f t="shared" si="0"/>
        <v>810</v>
      </c>
      <c r="AA19" s="294"/>
    </row>
    <row r="20" spans="1:27" ht="26.25" thickBot="1" x14ac:dyDescent="0.3">
      <c r="A20" s="262"/>
      <c r="B20" s="260"/>
      <c r="C20" s="260"/>
      <c r="D20" s="276"/>
      <c r="E20" s="276"/>
      <c r="F20" s="28" t="s">
        <v>3</v>
      </c>
      <c r="G20" s="1">
        <v>38</v>
      </c>
      <c r="H20" s="1">
        <v>49</v>
      </c>
      <c r="I20" s="1">
        <v>48</v>
      </c>
      <c r="J20" s="1">
        <v>54</v>
      </c>
      <c r="K20" s="1">
        <v>48</v>
      </c>
      <c r="L20" s="1">
        <v>48</v>
      </c>
      <c r="M20" s="1">
        <v>113</v>
      </c>
      <c r="N20" s="1">
        <v>53</v>
      </c>
      <c r="O20" s="1">
        <v>50</v>
      </c>
      <c r="P20" s="1">
        <v>32</v>
      </c>
      <c r="Q20" s="1">
        <v>46</v>
      </c>
      <c r="R20" s="1">
        <v>35</v>
      </c>
      <c r="S20" s="1">
        <v>29</v>
      </c>
      <c r="T20" s="1">
        <v>30</v>
      </c>
      <c r="U20" s="1">
        <v>22</v>
      </c>
      <c r="V20" s="1">
        <v>35</v>
      </c>
      <c r="W20" s="1">
        <v>31</v>
      </c>
      <c r="X20" s="1">
        <v>31</v>
      </c>
      <c r="Y20" s="1">
        <v>18</v>
      </c>
      <c r="Z20" s="1">
        <f t="shared" si="0"/>
        <v>810</v>
      </c>
      <c r="AA20" s="301"/>
    </row>
    <row r="21" spans="1:27" x14ac:dyDescent="0.25">
      <c r="A21" s="261" t="s">
        <v>24</v>
      </c>
      <c r="B21" s="259" t="s">
        <v>8</v>
      </c>
      <c r="C21" s="259"/>
      <c r="D21" s="275" t="s">
        <v>2242</v>
      </c>
      <c r="E21" s="275" t="s">
        <v>1274</v>
      </c>
      <c r="F21" s="27" t="s">
        <v>6</v>
      </c>
      <c r="G21" s="4">
        <v>155</v>
      </c>
      <c r="H21" s="4">
        <v>144</v>
      </c>
      <c r="I21" s="4">
        <v>162</v>
      </c>
      <c r="J21" s="4">
        <v>135</v>
      </c>
      <c r="K21" s="4">
        <v>162</v>
      </c>
      <c r="L21" s="4">
        <v>120</v>
      </c>
      <c r="M21" s="4">
        <v>134</v>
      </c>
      <c r="N21" s="4">
        <v>0</v>
      </c>
      <c r="O21" s="4">
        <v>100</v>
      </c>
      <c r="P21" s="4">
        <v>94</v>
      </c>
      <c r="Q21" s="4">
        <v>88</v>
      </c>
      <c r="R21" s="4">
        <v>89</v>
      </c>
      <c r="S21" s="4">
        <v>85</v>
      </c>
      <c r="T21" s="4">
        <v>86</v>
      </c>
      <c r="U21" s="4">
        <v>71</v>
      </c>
      <c r="V21" s="4">
        <v>74</v>
      </c>
      <c r="W21" s="4">
        <v>80</v>
      </c>
      <c r="X21" s="4">
        <v>81</v>
      </c>
      <c r="Y21" s="4">
        <v>97</v>
      </c>
      <c r="Z21" s="4">
        <f t="shared" si="0"/>
        <v>1957</v>
      </c>
      <c r="AA21" s="294"/>
    </row>
    <row r="22" spans="1:27" ht="25.5" x14ac:dyDescent="0.25">
      <c r="A22" s="262"/>
      <c r="B22" s="260"/>
      <c r="C22" s="260"/>
      <c r="D22" s="276"/>
      <c r="E22" s="276"/>
      <c r="F22" s="28" t="s">
        <v>3</v>
      </c>
      <c r="G22" s="1">
        <v>155</v>
      </c>
      <c r="H22" s="1">
        <v>144</v>
      </c>
      <c r="I22" s="1">
        <v>162</v>
      </c>
      <c r="J22" s="1">
        <v>135</v>
      </c>
      <c r="K22" s="1">
        <v>162</v>
      </c>
      <c r="L22" s="1">
        <v>120</v>
      </c>
      <c r="M22" s="1">
        <v>134</v>
      </c>
      <c r="N22" s="1">
        <v>0</v>
      </c>
      <c r="O22" s="1">
        <v>100</v>
      </c>
      <c r="P22" s="1">
        <v>94</v>
      </c>
      <c r="Q22" s="1">
        <v>88</v>
      </c>
      <c r="R22" s="1">
        <v>89</v>
      </c>
      <c r="S22" s="1">
        <v>85</v>
      </c>
      <c r="T22" s="1">
        <v>86</v>
      </c>
      <c r="U22" s="1">
        <v>71</v>
      </c>
      <c r="V22" s="1">
        <v>74</v>
      </c>
      <c r="W22" s="1">
        <v>80</v>
      </c>
      <c r="X22" s="1">
        <v>81</v>
      </c>
      <c r="Y22" s="1">
        <v>97</v>
      </c>
      <c r="Z22" s="1">
        <f t="shared" si="0"/>
        <v>1957</v>
      </c>
      <c r="AA22" s="301"/>
    </row>
    <row r="23" spans="1:27" x14ac:dyDescent="0.25">
      <c r="A23" s="262"/>
      <c r="B23" s="260" t="s">
        <v>10</v>
      </c>
      <c r="C23" s="286" t="s">
        <v>178</v>
      </c>
      <c r="D23" s="276" t="s">
        <v>1275</v>
      </c>
      <c r="E23" s="299" t="s">
        <v>1276</v>
      </c>
      <c r="F23" s="28" t="s">
        <v>6</v>
      </c>
      <c r="G23" s="1">
        <v>11</v>
      </c>
      <c r="H23" s="1">
        <v>19</v>
      </c>
      <c r="I23" s="1">
        <v>7</v>
      </c>
      <c r="J23" s="1">
        <v>9</v>
      </c>
      <c r="K23" s="1">
        <v>24</v>
      </c>
      <c r="L23" s="1">
        <v>10</v>
      </c>
      <c r="M23" s="1">
        <v>14</v>
      </c>
      <c r="N23" s="1">
        <v>6</v>
      </c>
      <c r="O23" s="1">
        <v>12</v>
      </c>
      <c r="P23" s="1">
        <v>8</v>
      </c>
      <c r="Q23" s="1">
        <v>8</v>
      </c>
      <c r="R23" s="1">
        <v>7</v>
      </c>
      <c r="S23" s="1">
        <v>5</v>
      </c>
      <c r="T23" s="1">
        <v>5</v>
      </c>
      <c r="U23" s="1">
        <v>2</v>
      </c>
      <c r="V23" s="1">
        <v>7</v>
      </c>
      <c r="W23" s="1">
        <v>10</v>
      </c>
      <c r="X23" s="1">
        <v>0</v>
      </c>
      <c r="Y23" s="1">
        <v>0</v>
      </c>
      <c r="Z23" s="1">
        <f t="shared" si="0"/>
        <v>164</v>
      </c>
      <c r="AA23" s="301"/>
    </row>
    <row r="24" spans="1:27" ht="26.25" thickBot="1" x14ac:dyDescent="0.3">
      <c r="A24" s="262"/>
      <c r="B24" s="260"/>
      <c r="C24" s="286"/>
      <c r="D24" s="276"/>
      <c r="E24" s="299"/>
      <c r="F24" s="28" t="s">
        <v>3</v>
      </c>
      <c r="G24" s="1">
        <v>11</v>
      </c>
      <c r="H24" s="1">
        <v>19</v>
      </c>
      <c r="I24" s="1">
        <v>7</v>
      </c>
      <c r="J24" s="1">
        <v>9</v>
      </c>
      <c r="K24" s="1">
        <v>24</v>
      </c>
      <c r="L24" s="1">
        <v>10</v>
      </c>
      <c r="M24" s="1">
        <v>14</v>
      </c>
      <c r="N24" s="1">
        <v>6</v>
      </c>
      <c r="O24" s="1">
        <v>12</v>
      </c>
      <c r="P24" s="1">
        <v>8</v>
      </c>
      <c r="Q24" s="1">
        <v>8</v>
      </c>
      <c r="R24" s="1">
        <v>7</v>
      </c>
      <c r="S24" s="1">
        <v>5</v>
      </c>
      <c r="T24" s="1">
        <v>5</v>
      </c>
      <c r="U24" s="1">
        <v>2</v>
      </c>
      <c r="V24" s="1">
        <v>7</v>
      </c>
      <c r="W24" s="1">
        <v>10</v>
      </c>
      <c r="X24" s="1">
        <v>0</v>
      </c>
      <c r="Y24" s="1">
        <v>0</v>
      </c>
      <c r="Z24" s="1">
        <f t="shared" si="0"/>
        <v>164</v>
      </c>
      <c r="AA24" s="301"/>
    </row>
    <row r="25" spans="1:27" x14ac:dyDescent="0.25">
      <c r="A25" s="261" t="s">
        <v>25</v>
      </c>
      <c r="B25" s="259" t="s">
        <v>8</v>
      </c>
      <c r="C25" s="259"/>
      <c r="D25" s="275" t="s">
        <v>2054</v>
      </c>
      <c r="E25" s="275" t="s">
        <v>1277</v>
      </c>
      <c r="F25" s="27" t="s">
        <v>6</v>
      </c>
      <c r="G25" s="4">
        <v>38</v>
      </c>
      <c r="H25" s="4">
        <v>51</v>
      </c>
      <c r="I25" s="4">
        <v>51</v>
      </c>
      <c r="J25" s="4">
        <v>50</v>
      </c>
      <c r="K25" s="4">
        <v>59</v>
      </c>
      <c r="L25" s="4">
        <v>45</v>
      </c>
      <c r="M25" s="4">
        <v>0</v>
      </c>
      <c r="N25" s="4">
        <v>45</v>
      </c>
      <c r="O25" s="4">
        <v>40</v>
      </c>
      <c r="P25" s="4">
        <v>59</v>
      </c>
      <c r="Q25" s="4">
        <v>26</v>
      </c>
      <c r="R25" s="4">
        <v>34</v>
      </c>
      <c r="S25" s="4">
        <v>27</v>
      </c>
      <c r="T25" s="4">
        <v>27</v>
      </c>
      <c r="U25" s="4">
        <v>31</v>
      </c>
      <c r="V25" s="4">
        <v>37</v>
      </c>
      <c r="W25" s="4">
        <v>24</v>
      </c>
      <c r="X25" s="4">
        <v>27</v>
      </c>
      <c r="Y25" s="4">
        <v>28</v>
      </c>
      <c r="Z25" s="4">
        <f t="shared" si="0"/>
        <v>699</v>
      </c>
      <c r="AA25" s="294"/>
    </row>
    <row r="26" spans="1:27" ht="25.5" x14ac:dyDescent="0.25">
      <c r="A26" s="262"/>
      <c r="B26" s="260"/>
      <c r="C26" s="260"/>
      <c r="D26" s="276"/>
      <c r="E26" s="276"/>
      <c r="F26" s="28" t="s">
        <v>3</v>
      </c>
      <c r="G26" s="1">
        <v>38</v>
      </c>
      <c r="H26" s="1">
        <v>51</v>
      </c>
      <c r="I26" s="1">
        <v>51</v>
      </c>
      <c r="J26" s="1">
        <v>50</v>
      </c>
      <c r="K26" s="1">
        <v>59</v>
      </c>
      <c r="L26" s="1">
        <v>45</v>
      </c>
      <c r="M26" s="1">
        <v>0</v>
      </c>
      <c r="N26" s="1">
        <v>45</v>
      </c>
      <c r="O26" s="1">
        <v>40</v>
      </c>
      <c r="P26" s="1">
        <v>59</v>
      </c>
      <c r="Q26" s="1">
        <v>26</v>
      </c>
      <c r="R26" s="1">
        <v>34</v>
      </c>
      <c r="S26" s="1">
        <v>27</v>
      </c>
      <c r="T26" s="1">
        <v>27</v>
      </c>
      <c r="U26" s="1">
        <v>31</v>
      </c>
      <c r="V26" s="1">
        <v>37</v>
      </c>
      <c r="W26" s="1">
        <v>24</v>
      </c>
      <c r="X26" s="1">
        <v>27</v>
      </c>
      <c r="Y26" s="1">
        <v>28</v>
      </c>
      <c r="Z26" s="1">
        <f t="shared" si="0"/>
        <v>699</v>
      </c>
      <c r="AA26" s="301"/>
    </row>
    <row r="27" spans="1:27" x14ac:dyDescent="0.25">
      <c r="A27" s="262"/>
      <c r="B27" s="260" t="s">
        <v>10</v>
      </c>
      <c r="C27" s="286" t="s">
        <v>75</v>
      </c>
      <c r="D27" s="276" t="s">
        <v>2213</v>
      </c>
      <c r="E27" s="299" t="s">
        <v>1860</v>
      </c>
      <c r="F27" s="28" t="s">
        <v>6</v>
      </c>
      <c r="G27" s="1">
        <v>12</v>
      </c>
      <c r="H27" s="1">
        <v>10</v>
      </c>
      <c r="I27" s="1">
        <v>12</v>
      </c>
      <c r="J27" s="1">
        <v>15</v>
      </c>
      <c r="K27" s="1">
        <v>12</v>
      </c>
      <c r="L27" s="1">
        <v>10</v>
      </c>
      <c r="M27" s="1">
        <v>6</v>
      </c>
      <c r="N27" s="1">
        <v>10</v>
      </c>
      <c r="O27" s="1">
        <v>8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f t="shared" si="0"/>
        <v>95</v>
      </c>
      <c r="AA27" s="301"/>
    </row>
    <row r="28" spans="1:27" ht="26.25" thickBot="1" x14ac:dyDescent="0.3">
      <c r="A28" s="291"/>
      <c r="B28" s="296"/>
      <c r="C28" s="297"/>
      <c r="D28" s="298"/>
      <c r="E28" s="314">
        <v>1024202203332</v>
      </c>
      <c r="F28" s="183" t="s">
        <v>3</v>
      </c>
      <c r="G28" s="30">
        <v>12</v>
      </c>
      <c r="H28" s="30">
        <v>10</v>
      </c>
      <c r="I28" s="30">
        <v>12</v>
      </c>
      <c r="J28" s="30">
        <v>15</v>
      </c>
      <c r="K28" s="30">
        <v>12</v>
      </c>
      <c r="L28" s="30">
        <v>10</v>
      </c>
      <c r="M28" s="30">
        <v>6</v>
      </c>
      <c r="N28" s="30">
        <v>10</v>
      </c>
      <c r="O28" s="3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f t="shared" si="0"/>
        <v>95</v>
      </c>
      <c r="AA28" s="287"/>
    </row>
    <row r="29" spans="1:27" x14ac:dyDescent="0.25">
      <c r="A29" s="261" t="s">
        <v>26</v>
      </c>
      <c r="B29" s="259" t="s">
        <v>8</v>
      </c>
      <c r="C29" s="259"/>
      <c r="D29" s="275" t="s">
        <v>1278</v>
      </c>
      <c r="E29" s="275" t="s">
        <v>1279</v>
      </c>
      <c r="F29" s="177" t="s">
        <v>6</v>
      </c>
      <c r="G29" s="192">
        <v>12</v>
      </c>
      <c r="H29" s="192">
        <v>14</v>
      </c>
      <c r="I29" s="192">
        <v>9</v>
      </c>
      <c r="J29" s="192">
        <v>0</v>
      </c>
      <c r="K29" s="192">
        <v>14</v>
      </c>
      <c r="L29" s="192">
        <v>16</v>
      </c>
      <c r="M29" s="7">
        <v>17</v>
      </c>
      <c r="N29" s="7">
        <v>8</v>
      </c>
      <c r="O29" s="7">
        <v>17</v>
      </c>
      <c r="P29" s="7">
        <v>42</v>
      </c>
      <c r="Q29" s="7">
        <v>9</v>
      </c>
      <c r="R29" s="7">
        <v>23</v>
      </c>
      <c r="S29" s="7">
        <v>19</v>
      </c>
      <c r="T29" s="7">
        <v>27</v>
      </c>
      <c r="U29" s="7">
        <v>30</v>
      </c>
      <c r="V29" s="192">
        <v>23</v>
      </c>
      <c r="W29" s="192">
        <v>32</v>
      </c>
      <c r="X29" s="192">
        <v>28</v>
      </c>
      <c r="Y29" s="192">
        <v>22</v>
      </c>
      <c r="Z29" s="192">
        <f t="shared" si="0"/>
        <v>362</v>
      </c>
      <c r="AA29" s="294"/>
    </row>
    <row r="30" spans="1:27" ht="26.25" thickBot="1" x14ac:dyDescent="0.3">
      <c r="A30" s="300"/>
      <c r="B30" s="302"/>
      <c r="C30" s="302"/>
      <c r="D30" s="280"/>
      <c r="E30" s="280"/>
      <c r="F30" s="182" t="s">
        <v>3</v>
      </c>
      <c r="G30" s="3">
        <v>12</v>
      </c>
      <c r="H30" s="3">
        <v>14</v>
      </c>
      <c r="I30" s="3">
        <v>9</v>
      </c>
      <c r="J30" s="3">
        <v>0</v>
      </c>
      <c r="K30" s="3">
        <v>14</v>
      </c>
      <c r="L30" s="3">
        <v>16</v>
      </c>
      <c r="M30" s="8">
        <v>17</v>
      </c>
      <c r="N30" s="8">
        <v>8</v>
      </c>
      <c r="O30" s="8">
        <v>17</v>
      </c>
      <c r="P30" s="8">
        <v>42</v>
      </c>
      <c r="Q30" s="8">
        <v>9</v>
      </c>
      <c r="R30" s="8">
        <v>23</v>
      </c>
      <c r="S30" s="8">
        <v>19</v>
      </c>
      <c r="T30" s="8">
        <v>27</v>
      </c>
      <c r="U30" s="8">
        <v>30</v>
      </c>
      <c r="V30" s="3">
        <v>23</v>
      </c>
      <c r="W30" s="3">
        <v>32</v>
      </c>
      <c r="X30" s="3">
        <v>28</v>
      </c>
      <c r="Y30" s="3">
        <v>22</v>
      </c>
      <c r="Z30" s="3">
        <f t="shared" si="0"/>
        <v>362</v>
      </c>
      <c r="AA30" s="295"/>
    </row>
    <row r="31" spans="1:27" x14ac:dyDescent="0.25">
      <c r="A31" s="261" t="s">
        <v>27</v>
      </c>
      <c r="B31" s="259" t="s">
        <v>8</v>
      </c>
      <c r="C31" s="259"/>
      <c r="D31" s="275" t="s">
        <v>2055</v>
      </c>
      <c r="E31" s="275" t="s">
        <v>1280</v>
      </c>
      <c r="F31" s="27" t="s">
        <v>6</v>
      </c>
      <c r="G31" s="4">
        <v>94</v>
      </c>
      <c r="H31" s="4">
        <v>80</v>
      </c>
      <c r="I31" s="4">
        <v>58</v>
      </c>
      <c r="J31" s="4">
        <v>73</v>
      </c>
      <c r="K31" s="4">
        <v>57</v>
      </c>
      <c r="L31" s="4">
        <v>66</v>
      </c>
      <c r="M31" s="4">
        <v>66</v>
      </c>
      <c r="N31" s="4">
        <v>108</v>
      </c>
      <c r="O31" s="4">
        <v>119</v>
      </c>
      <c r="P31" s="4">
        <v>94</v>
      </c>
      <c r="Q31" s="4">
        <v>66</v>
      </c>
      <c r="R31" s="4">
        <v>78</v>
      </c>
      <c r="S31" s="4">
        <v>81</v>
      </c>
      <c r="T31" s="4">
        <v>71</v>
      </c>
      <c r="U31" s="4">
        <v>67</v>
      </c>
      <c r="V31" s="4">
        <v>51</v>
      </c>
      <c r="W31" s="4">
        <v>58</v>
      </c>
      <c r="X31" s="4">
        <v>47</v>
      </c>
      <c r="Y31" s="4">
        <v>51</v>
      </c>
      <c r="Z31" s="4">
        <f t="shared" si="0"/>
        <v>1385</v>
      </c>
      <c r="AA31" s="294"/>
    </row>
    <row r="32" spans="1:27" ht="25.5" x14ac:dyDescent="0.25">
      <c r="A32" s="262"/>
      <c r="B32" s="260"/>
      <c r="C32" s="260"/>
      <c r="D32" s="276"/>
      <c r="E32" s="276"/>
      <c r="F32" s="28" t="s">
        <v>3</v>
      </c>
      <c r="G32" s="1">
        <v>94</v>
      </c>
      <c r="H32" s="1">
        <v>80</v>
      </c>
      <c r="I32" s="1">
        <v>58</v>
      </c>
      <c r="J32" s="1">
        <v>73</v>
      </c>
      <c r="K32" s="1">
        <v>57</v>
      </c>
      <c r="L32" s="1">
        <v>66</v>
      </c>
      <c r="M32" s="1">
        <v>66</v>
      </c>
      <c r="N32" s="1">
        <v>108</v>
      </c>
      <c r="O32" s="1">
        <v>119</v>
      </c>
      <c r="P32" s="1">
        <v>94</v>
      </c>
      <c r="Q32" s="1">
        <v>66</v>
      </c>
      <c r="R32" s="1">
        <v>78</v>
      </c>
      <c r="S32" s="1">
        <v>81</v>
      </c>
      <c r="T32" s="1">
        <v>71</v>
      </c>
      <c r="U32" s="1">
        <v>67</v>
      </c>
      <c r="V32" s="1">
        <v>51</v>
      </c>
      <c r="W32" s="1">
        <v>58</v>
      </c>
      <c r="X32" s="1">
        <v>47</v>
      </c>
      <c r="Y32" s="1">
        <v>50</v>
      </c>
      <c r="Z32" s="1">
        <f t="shared" si="0"/>
        <v>1384</v>
      </c>
      <c r="AA32" s="301"/>
    </row>
    <row r="33" spans="1:27" x14ac:dyDescent="0.25">
      <c r="A33" s="262"/>
      <c r="B33" s="260" t="s">
        <v>10</v>
      </c>
      <c r="C33" s="286" t="s">
        <v>183</v>
      </c>
      <c r="D33" s="276" t="s">
        <v>2214</v>
      </c>
      <c r="E33" s="299" t="s">
        <v>1281</v>
      </c>
      <c r="F33" s="28" t="s">
        <v>6</v>
      </c>
      <c r="G33" s="1">
        <v>23</v>
      </c>
      <c r="H33" s="1">
        <v>19</v>
      </c>
      <c r="I33" s="1">
        <v>21</v>
      </c>
      <c r="J33" s="1">
        <v>22</v>
      </c>
      <c r="K33" s="1">
        <v>18</v>
      </c>
      <c r="L33" s="1">
        <v>23</v>
      </c>
      <c r="M33" s="1">
        <v>8</v>
      </c>
      <c r="N33" s="1">
        <v>22</v>
      </c>
      <c r="O33" s="1">
        <v>13</v>
      </c>
      <c r="P33" s="1">
        <v>0</v>
      </c>
      <c r="Q33" s="1">
        <v>0</v>
      </c>
      <c r="R33" s="1">
        <v>9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0"/>
        <v>178</v>
      </c>
      <c r="AA33" s="301"/>
    </row>
    <row r="34" spans="1:27" ht="25.5" x14ac:dyDescent="0.25">
      <c r="A34" s="262"/>
      <c r="B34" s="260"/>
      <c r="C34" s="286"/>
      <c r="D34" s="276"/>
      <c r="E34" s="299"/>
      <c r="F34" s="28" t="s">
        <v>3</v>
      </c>
      <c r="G34" s="1">
        <v>23</v>
      </c>
      <c r="H34" s="1">
        <v>19</v>
      </c>
      <c r="I34" s="1">
        <v>21</v>
      </c>
      <c r="J34" s="1">
        <v>22</v>
      </c>
      <c r="K34" s="1">
        <v>18</v>
      </c>
      <c r="L34" s="1">
        <v>23</v>
      </c>
      <c r="M34" s="1">
        <v>8</v>
      </c>
      <c r="N34" s="1">
        <v>22</v>
      </c>
      <c r="O34" s="1">
        <v>13</v>
      </c>
      <c r="P34" s="1">
        <v>0</v>
      </c>
      <c r="Q34" s="1">
        <v>0</v>
      </c>
      <c r="R34" s="1">
        <v>9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f t="shared" si="0"/>
        <v>178</v>
      </c>
      <c r="AA34" s="301"/>
    </row>
    <row r="35" spans="1:27" x14ac:dyDescent="0.25">
      <c r="A35" s="262"/>
      <c r="B35" s="260"/>
      <c r="C35" s="286" t="s">
        <v>640</v>
      </c>
      <c r="D35" s="276" t="s">
        <v>2215</v>
      </c>
      <c r="E35" s="299" t="s">
        <v>1282</v>
      </c>
      <c r="F35" s="28" t="s">
        <v>6</v>
      </c>
      <c r="G35" s="6">
        <v>11</v>
      </c>
      <c r="H35" s="6">
        <v>12</v>
      </c>
      <c r="I35" s="6">
        <v>9</v>
      </c>
      <c r="J35" s="6">
        <v>11</v>
      </c>
      <c r="K35" s="6">
        <v>0</v>
      </c>
      <c r="L35" s="6">
        <v>10</v>
      </c>
      <c r="M35" s="6">
        <v>12</v>
      </c>
      <c r="N35" s="6">
        <v>12</v>
      </c>
      <c r="O35" s="6">
        <v>4</v>
      </c>
      <c r="P35" s="6">
        <v>7</v>
      </c>
      <c r="Q35" s="6">
        <v>3</v>
      </c>
      <c r="R35" s="6">
        <v>2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1">
        <v>0</v>
      </c>
      <c r="Y35" s="1">
        <v>0</v>
      </c>
      <c r="Z35" s="1">
        <f t="shared" si="0"/>
        <v>93</v>
      </c>
      <c r="AA35" s="301"/>
    </row>
    <row r="36" spans="1:27" ht="26.25" thickBot="1" x14ac:dyDescent="0.3">
      <c r="A36" s="262"/>
      <c r="B36" s="260"/>
      <c r="C36" s="286"/>
      <c r="D36" s="276"/>
      <c r="E36" s="299"/>
      <c r="F36" s="28" t="s">
        <v>3</v>
      </c>
      <c r="G36" s="6">
        <v>11</v>
      </c>
      <c r="H36" s="6">
        <v>12</v>
      </c>
      <c r="I36" s="6">
        <v>9</v>
      </c>
      <c r="J36" s="6">
        <v>11</v>
      </c>
      <c r="K36" s="6">
        <v>0</v>
      </c>
      <c r="L36" s="6">
        <v>10</v>
      </c>
      <c r="M36" s="6">
        <v>12</v>
      </c>
      <c r="N36" s="6">
        <v>12</v>
      </c>
      <c r="O36" s="6">
        <v>4</v>
      </c>
      <c r="P36" s="6">
        <v>7</v>
      </c>
      <c r="Q36" s="6">
        <v>3</v>
      </c>
      <c r="R36" s="6">
        <v>2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1">
        <v>0</v>
      </c>
      <c r="Y36" s="1">
        <v>0</v>
      </c>
      <c r="Z36" s="1">
        <f t="shared" si="0"/>
        <v>93</v>
      </c>
      <c r="AA36" s="301"/>
    </row>
    <row r="37" spans="1:27" x14ac:dyDescent="0.25">
      <c r="A37" s="261" t="s">
        <v>28</v>
      </c>
      <c r="B37" s="259" t="s">
        <v>8</v>
      </c>
      <c r="C37" s="259"/>
      <c r="D37" s="275" t="s">
        <v>2056</v>
      </c>
      <c r="E37" s="275" t="s">
        <v>1283</v>
      </c>
      <c r="F37" s="27" t="s">
        <v>6</v>
      </c>
      <c r="G37" s="4">
        <v>66</v>
      </c>
      <c r="H37" s="4">
        <v>57</v>
      </c>
      <c r="I37" s="4">
        <v>71</v>
      </c>
      <c r="J37" s="4">
        <v>65</v>
      </c>
      <c r="K37" s="4">
        <v>58</v>
      </c>
      <c r="L37" s="4">
        <v>38</v>
      </c>
      <c r="M37" s="4">
        <v>49</v>
      </c>
      <c r="N37" s="4">
        <v>41</v>
      </c>
      <c r="O37" s="4">
        <v>37</v>
      </c>
      <c r="P37" s="4">
        <v>73</v>
      </c>
      <c r="Q37" s="4">
        <v>36</v>
      </c>
      <c r="R37" s="4">
        <v>34</v>
      </c>
      <c r="S37" s="4">
        <v>26</v>
      </c>
      <c r="T37" s="4">
        <v>27</v>
      </c>
      <c r="U37" s="4">
        <v>24</v>
      </c>
      <c r="V37" s="4">
        <v>32</v>
      </c>
      <c r="W37" s="4">
        <v>33</v>
      </c>
      <c r="X37" s="4">
        <v>37</v>
      </c>
      <c r="Y37" s="4">
        <v>35</v>
      </c>
      <c r="Z37" s="4">
        <f t="shared" si="0"/>
        <v>839</v>
      </c>
      <c r="AA37" s="294"/>
    </row>
    <row r="38" spans="1:27" ht="25.5" x14ac:dyDescent="0.25">
      <c r="A38" s="262"/>
      <c r="B38" s="260"/>
      <c r="C38" s="260"/>
      <c r="D38" s="276"/>
      <c r="E38" s="276"/>
      <c r="F38" s="28" t="s">
        <v>3</v>
      </c>
      <c r="G38" s="1">
        <v>40</v>
      </c>
      <c r="H38" s="1">
        <v>57</v>
      </c>
      <c r="I38" s="1">
        <v>66</v>
      </c>
      <c r="J38" s="1">
        <v>35</v>
      </c>
      <c r="K38" s="1">
        <v>28</v>
      </c>
      <c r="L38" s="1">
        <v>38</v>
      </c>
      <c r="M38" s="1">
        <v>47</v>
      </c>
      <c r="N38" s="1">
        <v>37</v>
      </c>
      <c r="O38" s="1">
        <v>33</v>
      </c>
      <c r="P38" s="1">
        <v>71</v>
      </c>
      <c r="Q38" s="1">
        <v>30</v>
      </c>
      <c r="R38" s="1">
        <v>34</v>
      </c>
      <c r="S38" s="1">
        <v>23</v>
      </c>
      <c r="T38" s="1">
        <v>24</v>
      </c>
      <c r="U38" s="1">
        <v>24</v>
      </c>
      <c r="V38" s="1">
        <v>32</v>
      </c>
      <c r="W38" s="1">
        <v>33</v>
      </c>
      <c r="X38" s="1">
        <v>37</v>
      </c>
      <c r="Y38" s="1">
        <v>35</v>
      </c>
      <c r="Z38" s="1">
        <f t="shared" si="0"/>
        <v>724</v>
      </c>
      <c r="AA38" s="301"/>
    </row>
    <row r="39" spans="1:27" x14ac:dyDescent="0.25">
      <c r="A39" s="262"/>
      <c r="B39" s="260" t="s">
        <v>10</v>
      </c>
      <c r="C39" s="286" t="s">
        <v>71</v>
      </c>
      <c r="D39" s="276" t="s">
        <v>2216</v>
      </c>
      <c r="E39" s="299" t="s">
        <v>1284</v>
      </c>
      <c r="F39" s="28" t="s">
        <v>6</v>
      </c>
      <c r="G39" s="1">
        <v>12</v>
      </c>
      <c r="H39" s="1">
        <v>16</v>
      </c>
      <c r="I39" s="1">
        <v>13</v>
      </c>
      <c r="J39" s="1">
        <v>17</v>
      </c>
      <c r="K39" s="1">
        <v>17</v>
      </c>
      <c r="L39" s="1">
        <v>12</v>
      </c>
      <c r="M39" s="1">
        <v>15</v>
      </c>
      <c r="N39" s="1">
        <v>15</v>
      </c>
      <c r="O39" s="1">
        <v>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f t="shared" si="0"/>
        <v>124</v>
      </c>
      <c r="AA39" s="301"/>
    </row>
    <row r="40" spans="1:27" ht="26.25" thickBot="1" x14ac:dyDescent="0.3">
      <c r="A40" s="262"/>
      <c r="B40" s="260"/>
      <c r="C40" s="286"/>
      <c r="D40" s="276"/>
      <c r="E40" s="299"/>
      <c r="F40" s="28" t="s">
        <v>3</v>
      </c>
      <c r="G40" s="1">
        <v>12</v>
      </c>
      <c r="H40" s="1">
        <v>16</v>
      </c>
      <c r="I40" s="1">
        <v>13</v>
      </c>
      <c r="J40" s="1">
        <v>17</v>
      </c>
      <c r="K40" s="1">
        <v>17</v>
      </c>
      <c r="L40" s="1">
        <v>12</v>
      </c>
      <c r="M40" s="1">
        <v>15</v>
      </c>
      <c r="N40" s="1">
        <v>15</v>
      </c>
      <c r="O40" s="1">
        <v>7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f t="shared" si="0"/>
        <v>124</v>
      </c>
      <c r="AA40" s="301"/>
    </row>
    <row r="41" spans="1:27" x14ac:dyDescent="0.25">
      <c r="A41" s="261" t="s">
        <v>30</v>
      </c>
      <c r="B41" s="259" t="s">
        <v>8</v>
      </c>
      <c r="C41" s="259"/>
      <c r="D41" s="275" t="s">
        <v>2241</v>
      </c>
      <c r="E41" s="275" t="s">
        <v>1285</v>
      </c>
      <c r="F41" s="27" t="s">
        <v>6</v>
      </c>
      <c r="G41" s="4">
        <v>30</v>
      </c>
      <c r="H41" s="4">
        <v>22</v>
      </c>
      <c r="I41" s="4">
        <v>13</v>
      </c>
      <c r="J41" s="4">
        <v>24</v>
      </c>
      <c r="K41" s="4">
        <v>3</v>
      </c>
      <c r="L41" s="4">
        <v>17</v>
      </c>
      <c r="M41" s="4">
        <v>25</v>
      </c>
      <c r="N41" s="4">
        <v>16</v>
      </c>
      <c r="O41" s="4">
        <v>12</v>
      </c>
      <c r="P41" s="4">
        <v>0</v>
      </c>
      <c r="Q41" s="4">
        <v>4</v>
      </c>
      <c r="R41" s="4">
        <v>8</v>
      </c>
      <c r="S41" s="4">
        <v>6</v>
      </c>
      <c r="T41" s="4">
        <v>8</v>
      </c>
      <c r="U41" s="4">
        <v>9</v>
      </c>
      <c r="V41" s="4">
        <v>10</v>
      </c>
      <c r="W41" s="4">
        <v>15</v>
      </c>
      <c r="X41" s="4">
        <v>12</v>
      </c>
      <c r="Y41" s="4">
        <v>12</v>
      </c>
      <c r="Z41" s="4">
        <f t="shared" si="0"/>
        <v>246</v>
      </c>
      <c r="AA41" s="294"/>
    </row>
    <row r="42" spans="1:27" ht="26.25" thickBot="1" x14ac:dyDescent="0.3">
      <c r="A42" s="262"/>
      <c r="B42" s="260"/>
      <c r="C42" s="260"/>
      <c r="D42" s="276"/>
      <c r="E42" s="276"/>
      <c r="F42" s="28" t="s">
        <v>3</v>
      </c>
      <c r="G42" s="1">
        <v>30</v>
      </c>
      <c r="H42" s="1">
        <v>22</v>
      </c>
      <c r="I42" s="1">
        <v>13</v>
      </c>
      <c r="J42" s="1">
        <v>24</v>
      </c>
      <c r="K42" s="1">
        <v>3</v>
      </c>
      <c r="L42" s="1">
        <v>17</v>
      </c>
      <c r="M42" s="1">
        <v>25</v>
      </c>
      <c r="N42" s="1">
        <v>16</v>
      </c>
      <c r="O42" s="1">
        <v>12</v>
      </c>
      <c r="P42" s="1">
        <v>0</v>
      </c>
      <c r="Q42" s="1">
        <v>4</v>
      </c>
      <c r="R42" s="1">
        <v>8</v>
      </c>
      <c r="S42" s="1">
        <v>6</v>
      </c>
      <c r="T42" s="1">
        <v>8</v>
      </c>
      <c r="U42" s="1">
        <v>9</v>
      </c>
      <c r="V42" s="1">
        <v>10</v>
      </c>
      <c r="W42" s="1">
        <v>15</v>
      </c>
      <c r="X42" s="1">
        <v>12</v>
      </c>
      <c r="Y42" s="1">
        <v>12</v>
      </c>
      <c r="Z42" s="1">
        <f t="shared" si="0"/>
        <v>246</v>
      </c>
      <c r="AA42" s="301"/>
    </row>
    <row r="43" spans="1:27" x14ac:dyDescent="0.25">
      <c r="A43" s="261" t="s">
        <v>31</v>
      </c>
      <c r="B43" s="259" t="s">
        <v>8</v>
      </c>
      <c r="C43" s="259"/>
      <c r="D43" s="275" t="s">
        <v>1286</v>
      </c>
      <c r="E43" s="275" t="s">
        <v>1287</v>
      </c>
      <c r="F43" s="27" t="s">
        <v>6</v>
      </c>
      <c r="G43" s="4">
        <v>23</v>
      </c>
      <c r="H43" s="4">
        <v>23</v>
      </c>
      <c r="I43" s="4">
        <v>22</v>
      </c>
      <c r="J43" s="4">
        <v>32</v>
      </c>
      <c r="K43" s="4">
        <v>31</v>
      </c>
      <c r="L43" s="4">
        <v>25</v>
      </c>
      <c r="M43" s="4">
        <v>35</v>
      </c>
      <c r="N43" s="4">
        <v>31</v>
      </c>
      <c r="O43" s="4">
        <v>36</v>
      </c>
      <c r="P43" s="4">
        <v>66</v>
      </c>
      <c r="Q43" s="4">
        <v>0</v>
      </c>
      <c r="R43" s="4">
        <v>4</v>
      </c>
      <c r="S43" s="4">
        <v>10</v>
      </c>
      <c r="T43" s="4">
        <v>7</v>
      </c>
      <c r="U43" s="4">
        <v>10</v>
      </c>
      <c r="V43" s="4">
        <v>17</v>
      </c>
      <c r="W43" s="4">
        <v>9</v>
      </c>
      <c r="X43" s="4">
        <v>12</v>
      </c>
      <c r="Y43" s="4">
        <v>8</v>
      </c>
      <c r="Z43" s="4">
        <f t="shared" si="0"/>
        <v>401</v>
      </c>
      <c r="AA43" s="294"/>
    </row>
    <row r="44" spans="1:27" ht="26.25" thickBot="1" x14ac:dyDescent="0.3">
      <c r="A44" s="262"/>
      <c r="B44" s="260"/>
      <c r="C44" s="260"/>
      <c r="D44" s="276"/>
      <c r="E44" s="276"/>
      <c r="F44" s="28" t="s">
        <v>3</v>
      </c>
      <c r="G44" s="1">
        <v>23</v>
      </c>
      <c r="H44" s="1">
        <v>23</v>
      </c>
      <c r="I44" s="1">
        <v>22</v>
      </c>
      <c r="J44" s="1">
        <v>32</v>
      </c>
      <c r="K44" s="1">
        <v>31</v>
      </c>
      <c r="L44" s="1">
        <v>25</v>
      </c>
      <c r="M44" s="1">
        <v>35</v>
      </c>
      <c r="N44" s="1">
        <v>31</v>
      </c>
      <c r="O44" s="1">
        <v>36</v>
      </c>
      <c r="P44" s="1">
        <v>66</v>
      </c>
      <c r="Q44" s="1">
        <v>0</v>
      </c>
      <c r="R44" s="1">
        <v>4</v>
      </c>
      <c r="S44" s="1">
        <v>10</v>
      </c>
      <c r="T44" s="1">
        <v>7</v>
      </c>
      <c r="U44" s="1">
        <v>10</v>
      </c>
      <c r="V44" s="1">
        <v>17</v>
      </c>
      <c r="W44" s="1">
        <v>9</v>
      </c>
      <c r="X44" s="1">
        <v>12</v>
      </c>
      <c r="Y44" s="1">
        <v>8</v>
      </c>
      <c r="Z44" s="1">
        <f t="shared" si="0"/>
        <v>401</v>
      </c>
      <c r="AA44" s="301"/>
    </row>
    <row r="45" spans="1:27" x14ac:dyDescent="0.25">
      <c r="A45" s="261" t="s">
        <v>32</v>
      </c>
      <c r="B45" s="259" t="s">
        <v>8</v>
      </c>
      <c r="C45" s="259"/>
      <c r="D45" s="275" t="s">
        <v>2057</v>
      </c>
      <c r="E45" s="275" t="s">
        <v>1288</v>
      </c>
      <c r="F45" s="27" t="s">
        <v>6</v>
      </c>
      <c r="G45" s="4">
        <v>12</v>
      </c>
      <c r="H45" s="4">
        <v>16</v>
      </c>
      <c r="I45" s="4">
        <v>25</v>
      </c>
      <c r="J45" s="4">
        <v>20</v>
      </c>
      <c r="K45" s="4">
        <v>13</v>
      </c>
      <c r="L45" s="4">
        <v>9</v>
      </c>
      <c r="M45" s="4">
        <v>16</v>
      </c>
      <c r="N45" s="4">
        <v>23</v>
      </c>
      <c r="O45" s="4">
        <v>10</v>
      </c>
      <c r="P45" s="4">
        <v>16</v>
      </c>
      <c r="Q45" s="4">
        <v>0</v>
      </c>
      <c r="R45" s="4">
        <v>0</v>
      </c>
      <c r="S45" s="4">
        <v>0</v>
      </c>
      <c r="T45" s="4">
        <v>9</v>
      </c>
      <c r="U45" s="4">
        <v>14</v>
      </c>
      <c r="V45" s="4">
        <v>13</v>
      </c>
      <c r="W45" s="4">
        <v>12</v>
      </c>
      <c r="X45" s="4">
        <v>15</v>
      </c>
      <c r="Y45" s="4">
        <v>15</v>
      </c>
      <c r="Z45" s="4">
        <f t="shared" si="0"/>
        <v>238</v>
      </c>
      <c r="AA45" s="294"/>
    </row>
    <row r="46" spans="1:27" ht="26.25" thickBot="1" x14ac:dyDescent="0.3">
      <c r="A46" s="262"/>
      <c r="B46" s="260"/>
      <c r="C46" s="260"/>
      <c r="D46" s="276"/>
      <c r="E46" s="276"/>
      <c r="F46" s="28" t="s">
        <v>3</v>
      </c>
      <c r="G46" s="1">
        <v>12</v>
      </c>
      <c r="H46" s="1">
        <v>16</v>
      </c>
      <c r="I46" s="1">
        <v>25</v>
      </c>
      <c r="J46" s="1">
        <v>20</v>
      </c>
      <c r="K46" s="1">
        <v>13</v>
      </c>
      <c r="L46" s="1">
        <v>9</v>
      </c>
      <c r="M46" s="1">
        <v>16</v>
      </c>
      <c r="N46" s="1">
        <v>23</v>
      </c>
      <c r="O46" s="1">
        <v>10</v>
      </c>
      <c r="P46" s="1">
        <v>16</v>
      </c>
      <c r="Q46" s="1">
        <v>0</v>
      </c>
      <c r="R46" s="1">
        <v>0</v>
      </c>
      <c r="S46" s="1">
        <v>0</v>
      </c>
      <c r="T46" s="1">
        <v>9</v>
      </c>
      <c r="U46" s="1">
        <v>14</v>
      </c>
      <c r="V46" s="1">
        <v>13</v>
      </c>
      <c r="W46" s="1">
        <v>12</v>
      </c>
      <c r="X46" s="1">
        <v>15</v>
      </c>
      <c r="Y46" s="1">
        <v>15</v>
      </c>
      <c r="Z46" s="1">
        <f t="shared" si="0"/>
        <v>238</v>
      </c>
      <c r="AA46" s="301"/>
    </row>
    <row r="47" spans="1:27" x14ac:dyDescent="0.25">
      <c r="A47" s="261" t="s">
        <v>33</v>
      </c>
      <c r="B47" s="259" t="s">
        <v>8</v>
      </c>
      <c r="C47" s="259"/>
      <c r="D47" s="275" t="s">
        <v>2058</v>
      </c>
      <c r="E47" s="275" t="s">
        <v>1289</v>
      </c>
      <c r="F47" s="27" t="s">
        <v>6</v>
      </c>
      <c r="G47" s="4">
        <v>27</v>
      </c>
      <c r="H47" s="4">
        <v>16</v>
      </c>
      <c r="I47" s="4">
        <v>8</v>
      </c>
      <c r="J47" s="4">
        <v>15</v>
      </c>
      <c r="K47" s="4">
        <v>20</v>
      </c>
      <c r="L47" s="4">
        <v>20</v>
      </c>
      <c r="M47" s="4">
        <v>24</v>
      </c>
      <c r="N47" s="4">
        <v>23</v>
      </c>
      <c r="O47" s="4">
        <v>21</v>
      </c>
      <c r="P47" s="4">
        <v>0</v>
      </c>
      <c r="Q47" s="4">
        <v>0</v>
      </c>
      <c r="R47" s="4">
        <v>4</v>
      </c>
      <c r="S47" s="4">
        <v>1</v>
      </c>
      <c r="T47" s="4">
        <v>11</v>
      </c>
      <c r="U47" s="4">
        <v>3</v>
      </c>
      <c r="V47" s="4">
        <v>10</v>
      </c>
      <c r="W47" s="4">
        <v>6</v>
      </c>
      <c r="X47" s="4">
        <v>20</v>
      </c>
      <c r="Y47" s="4">
        <v>18</v>
      </c>
      <c r="Z47" s="4">
        <f t="shared" si="0"/>
        <v>247</v>
      </c>
      <c r="AA47" s="294"/>
    </row>
    <row r="48" spans="1:27" ht="25.5" x14ac:dyDescent="0.25">
      <c r="A48" s="262"/>
      <c r="B48" s="260"/>
      <c r="C48" s="260"/>
      <c r="D48" s="276"/>
      <c r="E48" s="276"/>
      <c r="F48" s="28" t="s">
        <v>3</v>
      </c>
      <c r="G48" s="1">
        <v>27</v>
      </c>
      <c r="H48" s="1">
        <v>16</v>
      </c>
      <c r="I48" s="1">
        <v>8</v>
      </c>
      <c r="J48" s="1">
        <v>15</v>
      </c>
      <c r="K48" s="1">
        <v>20</v>
      </c>
      <c r="L48" s="1">
        <v>20</v>
      </c>
      <c r="M48" s="1">
        <v>24</v>
      </c>
      <c r="N48" s="1">
        <v>23</v>
      </c>
      <c r="O48" s="1">
        <v>21</v>
      </c>
      <c r="P48" s="1">
        <v>0</v>
      </c>
      <c r="Q48" s="1">
        <v>0</v>
      </c>
      <c r="R48" s="1">
        <v>4</v>
      </c>
      <c r="S48" s="1">
        <v>1</v>
      </c>
      <c r="T48" s="1">
        <v>11</v>
      </c>
      <c r="U48" s="1">
        <v>3</v>
      </c>
      <c r="V48" s="1">
        <v>10</v>
      </c>
      <c r="W48" s="1">
        <v>6</v>
      </c>
      <c r="X48" s="1">
        <v>20</v>
      </c>
      <c r="Y48" s="1">
        <v>18</v>
      </c>
      <c r="Z48" s="1">
        <f t="shared" si="0"/>
        <v>247</v>
      </c>
      <c r="AA48" s="301"/>
    </row>
    <row r="49" spans="1:27" x14ac:dyDescent="0.25">
      <c r="A49" s="262"/>
      <c r="B49" s="260" t="s">
        <v>10</v>
      </c>
      <c r="C49" s="286" t="s">
        <v>68</v>
      </c>
      <c r="D49" s="276" t="s">
        <v>2059</v>
      </c>
      <c r="E49" s="299" t="s">
        <v>1290</v>
      </c>
      <c r="F49" s="28" t="s">
        <v>6</v>
      </c>
      <c r="G49" s="1">
        <v>8</v>
      </c>
      <c r="H49" s="1">
        <v>7</v>
      </c>
      <c r="I49" s="1">
        <v>10</v>
      </c>
      <c r="J49" s="1">
        <v>7</v>
      </c>
      <c r="K49" s="1">
        <v>7</v>
      </c>
      <c r="L49" s="1">
        <v>11</v>
      </c>
      <c r="M49" s="1">
        <v>9</v>
      </c>
      <c r="N49" s="1">
        <v>15</v>
      </c>
      <c r="O49" s="1">
        <v>6</v>
      </c>
      <c r="P49" s="1">
        <v>11</v>
      </c>
      <c r="Q49" s="1">
        <v>0</v>
      </c>
      <c r="R49" s="1">
        <v>0</v>
      </c>
      <c r="S49" s="1">
        <v>5</v>
      </c>
      <c r="T49" s="1">
        <v>0</v>
      </c>
      <c r="U49" s="1">
        <v>5</v>
      </c>
      <c r="V49" s="1">
        <v>6</v>
      </c>
      <c r="W49" s="1">
        <v>6</v>
      </c>
      <c r="X49" s="1">
        <v>0</v>
      </c>
      <c r="Y49" s="1">
        <v>0</v>
      </c>
      <c r="Z49" s="1">
        <f t="shared" si="0"/>
        <v>113</v>
      </c>
      <c r="AA49" s="301"/>
    </row>
    <row r="50" spans="1:27" ht="26.25" thickBot="1" x14ac:dyDescent="0.3">
      <c r="A50" s="262"/>
      <c r="B50" s="260"/>
      <c r="C50" s="286"/>
      <c r="D50" s="276"/>
      <c r="E50" s="299"/>
      <c r="F50" s="28" t="s">
        <v>3</v>
      </c>
      <c r="G50" s="1">
        <v>8</v>
      </c>
      <c r="H50" s="1">
        <v>7</v>
      </c>
      <c r="I50" s="1">
        <v>10</v>
      </c>
      <c r="J50" s="1">
        <v>7</v>
      </c>
      <c r="K50" s="1">
        <v>7</v>
      </c>
      <c r="L50" s="1">
        <v>11</v>
      </c>
      <c r="M50" s="1">
        <v>9</v>
      </c>
      <c r="N50" s="1">
        <v>15</v>
      </c>
      <c r="O50" s="1">
        <v>6</v>
      </c>
      <c r="P50" s="1">
        <v>11</v>
      </c>
      <c r="Q50" s="1">
        <v>0</v>
      </c>
      <c r="R50" s="1">
        <v>0</v>
      </c>
      <c r="S50" s="1">
        <v>5</v>
      </c>
      <c r="T50" s="1">
        <v>0</v>
      </c>
      <c r="U50" s="1">
        <v>5</v>
      </c>
      <c r="V50" s="1">
        <v>6</v>
      </c>
      <c r="W50" s="1">
        <v>6</v>
      </c>
      <c r="X50" s="1">
        <v>0</v>
      </c>
      <c r="Y50" s="1">
        <v>0</v>
      </c>
      <c r="Z50" s="1">
        <f t="shared" si="0"/>
        <v>113</v>
      </c>
      <c r="AA50" s="301"/>
    </row>
    <row r="51" spans="1:27" x14ac:dyDescent="0.25">
      <c r="A51" s="261" t="s">
        <v>34</v>
      </c>
      <c r="B51" s="259" t="s">
        <v>8</v>
      </c>
      <c r="C51" s="259"/>
      <c r="D51" s="275" t="s">
        <v>1291</v>
      </c>
      <c r="E51" s="275" t="s">
        <v>1292</v>
      </c>
      <c r="F51" s="27" t="s">
        <v>6</v>
      </c>
      <c r="G51" s="4">
        <v>34</v>
      </c>
      <c r="H51" s="4">
        <v>41</v>
      </c>
      <c r="I51" s="4">
        <v>38</v>
      </c>
      <c r="J51" s="4">
        <v>22</v>
      </c>
      <c r="K51" s="4">
        <v>27</v>
      </c>
      <c r="L51" s="4">
        <v>16</v>
      </c>
      <c r="M51" s="4">
        <v>21</v>
      </c>
      <c r="N51" s="4">
        <v>22</v>
      </c>
      <c r="O51" s="4">
        <v>12</v>
      </c>
      <c r="P51" s="4">
        <v>12</v>
      </c>
      <c r="Q51" s="4">
        <v>9</v>
      </c>
      <c r="R51" s="4">
        <v>8</v>
      </c>
      <c r="S51" s="4">
        <v>0</v>
      </c>
      <c r="T51" s="4">
        <v>10</v>
      </c>
      <c r="U51" s="4">
        <v>8</v>
      </c>
      <c r="V51" s="4">
        <v>9</v>
      </c>
      <c r="W51" s="4">
        <v>12</v>
      </c>
      <c r="X51" s="4">
        <v>7</v>
      </c>
      <c r="Y51" s="4">
        <v>10</v>
      </c>
      <c r="Z51" s="4">
        <f t="shared" si="0"/>
        <v>318</v>
      </c>
      <c r="AA51" s="294"/>
    </row>
    <row r="52" spans="1:27" ht="26.25" thickBot="1" x14ac:dyDescent="0.3">
      <c r="A52" s="262"/>
      <c r="B52" s="260"/>
      <c r="C52" s="260"/>
      <c r="D52" s="276"/>
      <c r="E52" s="276"/>
      <c r="F52" s="28" t="s">
        <v>3</v>
      </c>
      <c r="G52" s="1">
        <v>34</v>
      </c>
      <c r="H52" s="1">
        <v>41</v>
      </c>
      <c r="I52" s="1">
        <v>38</v>
      </c>
      <c r="J52" s="1">
        <v>22</v>
      </c>
      <c r="K52" s="1">
        <v>27</v>
      </c>
      <c r="L52" s="1">
        <v>16</v>
      </c>
      <c r="M52" s="1">
        <v>21</v>
      </c>
      <c r="N52" s="1">
        <v>22</v>
      </c>
      <c r="O52" s="1">
        <v>12</v>
      </c>
      <c r="P52" s="1">
        <v>12</v>
      </c>
      <c r="Q52" s="1">
        <v>9</v>
      </c>
      <c r="R52" s="1">
        <v>8</v>
      </c>
      <c r="S52" s="1">
        <v>0</v>
      </c>
      <c r="T52" s="1">
        <v>10</v>
      </c>
      <c r="U52" s="1">
        <v>8</v>
      </c>
      <c r="V52" s="1">
        <v>9</v>
      </c>
      <c r="W52" s="1">
        <v>12</v>
      </c>
      <c r="X52" s="1">
        <v>7</v>
      </c>
      <c r="Y52" s="1">
        <v>10</v>
      </c>
      <c r="Z52" s="1">
        <f t="shared" si="0"/>
        <v>318</v>
      </c>
      <c r="AA52" s="301"/>
    </row>
    <row r="53" spans="1:27" x14ac:dyDescent="0.25">
      <c r="A53" s="261" t="s">
        <v>109</v>
      </c>
      <c r="B53" s="259" t="s">
        <v>8</v>
      </c>
      <c r="C53" s="259"/>
      <c r="D53" s="275" t="s">
        <v>2060</v>
      </c>
      <c r="E53" s="275" t="s">
        <v>1293</v>
      </c>
      <c r="F53" s="27" t="s">
        <v>6</v>
      </c>
      <c r="G53" s="4">
        <v>17</v>
      </c>
      <c r="H53" s="4">
        <v>9</v>
      </c>
      <c r="I53" s="4">
        <v>7</v>
      </c>
      <c r="J53" s="4">
        <v>17</v>
      </c>
      <c r="K53" s="4">
        <v>11</v>
      </c>
      <c r="L53" s="4">
        <v>9</v>
      </c>
      <c r="M53" s="4">
        <v>10</v>
      </c>
      <c r="N53" s="4">
        <v>8</v>
      </c>
      <c r="O53" s="4">
        <v>10</v>
      </c>
      <c r="P53" s="4">
        <v>0</v>
      </c>
      <c r="Q53" s="4">
        <v>0</v>
      </c>
      <c r="R53" s="4">
        <v>5</v>
      </c>
      <c r="S53" s="4">
        <v>8</v>
      </c>
      <c r="T53" s="4">
        <v>8</v>
      </c>
      <c r="U53" s="4">
        <v>6</v>
      </c>
      <c r="V53" s="4">
        <v>2</v>
      </c>
      <c r="W53" s="4">
        <v>5</v>
      </c>
      <c r="X53" s="4">
        <v>4</v>
      </c>
      <c r="Y53" s="4">
        <v>8</v>
      </c>
      <c r="Z53" s="4">
        <f t="shared" si="0"/>
        <v>144</v>
      </c>
      <c r="AA53" s="294"/>
    </row>
    <row r="54" spans="1:27" ht="26.25" thickBot="1" x14ac:dyDescent="0.3">
      <c r="A54" s="262"/>
      <c r="B54" s="260"/>
      <c r="C54" s="260"/>
      <c r="D54" s="276"/>
      <c r="E54" s="276"/>
      <c r="F54" s="28" t="s">
        <v>3</v>
      </c>
      <c r="G54" s="1">
        <v>17</v>
      </c>
      <c r="H54" s="1">
        <v>9</v>
      </c>
      <c r="I54" s="1">
        <v>7</v>
      </c>
      <c r="J54" s="1">
        <v>17</v>
      </c>
      <c r="K54" s="1">
        <v>11</v>
      </c>
      <c r="L54" s="1">
        <v>9</v>
      </c>
      <c r="M54" s="1">
        <v>10</v>
      </c>
      <c r="N54" s="1">
        <v>8</v>
      </c>
      <c r="O54" s="1">
        <v>10</v>
      </c>
      <c r="P54" s="1">
        <v>0</v>
      </c>
      <c r="Q54" s="1">
        <v>0</v>
      </c>
      <c r="R54" s="1">
        <v>5</v>
      </c>
      <c r="S54" s="1">
        <v>8</v>
      </c>
      <c r="T54" s="1">
        <v>8</v>
      </c>
      <c r="U54" s="1">
        <v>6</v>
      </c>
      <c r="V54" s="1">
        <v>2</v>
      </c>
      <c r="W54" s="1">
        <v>5</v>
      </c>
      <c r="X54" s="1">
        <v>4</v>
      </c>
      <c r="Y54" s="1">
        <v>8</v>
      </c>
      <c r="Z54" s="1">
        <f t="shared" si="0"/>
        <v>144</v>
      </c>
      <c r="AA54" s="301"/>
    </row>
    <row r="55" spans="1:27" x14ac:dyDescent="0.25">
      <c r="A55" s="261" t="s">
        <v>120</v>
      </c>
      <c r="B55" s="259" t="s">
        <v>8</v>
      </c>
      <c r="C55" s="259"/>
      <c r="D55" s="275" t="s">
        <v>1294</v>
      </c>
      <c r="E55" s="275" t="s">
        <v>1295</v>
      </c>
      <c r="F55" s="27" t="s">
        <v>6</v>
      </c>
      <c r="G55" s="4">
        <v>24</v>
      </c>
      <c r="H55" s="4">
        <v>31</v>
      </c>
      <c r="I55" s="4">
        <v>16</v>
      </c>
      <c r="J55" s="4">
        <v>20</v>
      </c>
      <c r="K55" s="4">
        <v>16</v>
      </c>
      <c r="L55" s="4">
        <v>17</v>
      </c>
      <c r="M55" s="4">
        <v>29</v>
      </c>
      <c r="N55" s="4">
        <v>17</v>
      </c>
      <c r="O55" s="4">
        <v>16</v>
      </c>
      <c r="P55" s="4">
        <v>0</v>
      </c>
      <c r="Q55" s="4">
        <v>0</v>
      </c>
      <c r="R55" s="4">
        <v>5</v>
      </c>
      <c r="S55" s="4">
        <v>8</v>
      </c>
      <c r="T55" s="4">
        <v>6</v>
      </c>
      <c r="U55" s="4">
        <v>4</v>
      </c>
      <c r="V55" s="4">
        <v>7</v>
      </c>
      <c r="W55" s="4">
        <v>5</v>
      </c>
      <c r="X55" s="4">
        <v>5</v>
      </c>
      <c r="Y55" s="4">
        <v>7</v>
      </c>
      <c r="Z55" s="4">
        <f t="shared" si="0"/>
        <v>233</v>
      </c>
      <c r="AA55" s="294"/>
    </row>
    <row r="56" spans="1:27" ht="26.25" thickBot="1" x14ac:dyDescent="0.3">
      <c r="A56" s="262"/>
      <c r="B56" s="260"/>
      <c r="C56" s="260"/>
      <c r="D56" s="276"/>
      <c r="E56" s="276"/>
      <c r="F56" s="28" t="s">
        <v>3</v>
      </c>
      <c r="G56" s="1">
        <v>24</v>
      </c>
      <c r="H56" s="1">
        <v>31</v>
      </c>
      <c r="I56" s="1">
        <v>16</v>
      </c>
      <c r="J56" s="1">
        <v>20</v>
      </c>
      <c r="K56" s="1">
        <v>16</v>
      </c>
      <c r="L56" s="1">
        <v>17</v>
      </c>
      <c r="M56" s="1">
        <v>29</v>
      </c>
      <c r="N56" s="1">
        <v>17</v>
      </c>
      <c r="O56" s="1">
        <v>16</v>
      </c>
      <c r="P56" s="1">
        <v>0</v>
      </c>
      <c r="Q56" s="1">
        <v>0</v>
      </c>
      <c r="R56" s="1">
        <v>5</v>
      </c>
      <c r="S56" s="1">
        <v>8</v>
      </c>
      <c r="T56" s="1">
        <v>6</v>
      </c>
      <c r="U56" s="1">
        <v>4</v>
      </c>
      <c r="V56" s="1">
        <v>7</v>
      </c>
      <c r="W56" s="1">
        <v>5</v>
      </c>
      <c r="X56" s="1">
        <v>5</v>
      </c>
      <c r="Y56" s="1">
        <v>7</v>
      </c>
      <c r="Z56" s="1">
        <f t="shared" si="0"/>
        <v>233</v>
      </c>
      <c r="AA56" s="301"/>
    </row>
    <row r="57" spans="1:27" x14ac:dyDescent="0.25">
      <c r="A57" s="261" t="s">
        <v>128</v>
      </c>
      <c r="B57" s="259" t="s">
        <v>8</v>
      </c>
      <c r="C57" s="259"/>
      <c r="D57" s="275" t="s">
        <v>1296</v>
      </c>
      <c r="E57" s="275" t="s">
        <v>1297</v>
      </c>
      <c r="F57" s="27" t="s">
        <v>6</v>
      </c>
      <c r="G57" s="4">
        <v>38</v>
      </c>
      <c r="H57" s="4">
        <v>32</v>
      </c>
      <c r="I57" s="4">
        <v>36</v>
      </c>
      <c r="J57" s="4">
        <v>18</v>
      </c>
      <c r="K57" s="4">
        <v>40</v>
      </c>
      <c r="L57" s="4">
        <v>26</v>
      </c>
      <c r="M57" s="4">
        <v>23</v>
      </c>
      <c r="N57" s="4">
        <v>21</v>
      </c>
      <c r="O57" s="4">
        <v>50</v>
      </c>
      <c r="P57" s="4">
        <v>31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17</v>
      </c>
      <c r="W57" s="4">
        <v>9</v>
      </c>
      <c r="X57" s="4">
        <v>24</v>
      </c>
      <c r="Y57" s="4">
        <v>9</v>
      </c>
      <c r="Z57" s="4">
        <f t="shared" si="0"/>
        <v>374</v>
      </c>
      <c r="AA57" s="294"/>
    </row>
    <row r="58" spans="1:27" ht="26.25" thickBot="1" x14ac:dyDescent="0.3">
      <c r="A58" s="291"/>
      <c r="B58" s="296"/>
      <c r="C58" s="296"/>
      <c r="D58" s="298"/>
      <c r="E58" s="298"/>
      <c r="F58" s="183" t="s">
        <v>3</v>
      </c>
      <c r="G58" s="30">
        <v>38</v>
      </c>
      <c r="H58" s="30">
        <v>32</v>
      </c>
      <c r="I58" s="30">
        <v>36</v>
      </c>
      <c r="J58" s="30">
        <v>18</v>
      </c>
      <c r="K58" s="30">
        <v>40</v>
      </c>
      <c r="L58" s="30">
        <v>26</v>
      </c>
      <c r="M58" s="30">
        <v>23</v>
      </c>
      <c r="N58" s="30">
        <v>21</v>
      </c>
      <c r="O58" s="30">
        <v>50</v>
      </c>
      <c r="P58" s="30">
        <v>31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17</v>
      </c>
      <c r="W58" s="30">
        <v>9</v>
      </c>
      <c r="X58" s="30">
        <v>24</v>
      </c>
      <c r="Y58" s="30">
        <v>9</v>
      </c>
      <c r="Z58" s="30">
        <f t="shared" si="0"/>
        <v>374</v>
      </c>
      <c r="AA58" s="287"/>
    </row>
    <row r="59" spans="1:27" x14ac:dyDescent="0.25">
      <c r="A59" s="322" t="s">
        <v>13</v>
      </c>
      <c r="B59" s="323"/>
      <c r="C59" s="323"/>
      <c r="D59" s="323"/>
      <c r="E59" s="323"/>
      <c r="F59" s="177" t="s">
        <v>6</v>
      </c>
      <c r="G59" s="7">
        <f>G57+G55+G53+G51+G49+G47+G45+G43+G41+G39+G37+G35+G33+G31+G29+G27+G25+G23+G21+G19+G17+G15+G13+G11+G9+G7</f>
        <v>1261</v>
      </c>
      <c r="H59" s="7">
        <f t="shared" ref="H59:Z59" si="1">H57+H55+H53+H51+H49+H47+H45+H43+H41+H39+H37+H35+H33+H31+H29+H27+H25+H23+H21+H19+H17+H15+H13+H11+H9+H7</f>
        <v>1254</v>
      </c>
      <c r="I59" s="7">
        <f t="shared" si="1"/>
        <v>1156</v>
      </c>
      <c r="J59" s="7">
        <f t="shared" si="1"/>
        <v>1273</v>
      </c>
      <c r="K59" s="7">
        <f t="shared" si="1"/>
        <v>1134</v>
      </c>
      <c r="L59" s="7">
        <f t="shared" si="1"/>
        <v>1064</v>
      </c>
      <c r="M59" s="7">
        <f t="shared" si="1"/>
        <v>1087</v>
      </c>
      <c r="N59" s="7">
        <f t="shared" si="1"/>
        <v>954</v>
      </c>
      <c r="O59" s="7">
        <f t="shared" si="1"/>
        <v>920</v>
      </c>
      <c r="P59" s="7">
        <f t="shared" si="1"/>
        <v>922</v>
      </c>
      <c r="Q59" s="7">
        <f t="shared" si="1"/>
        <v>742</v>
      </c>
      <c r="R59" s="7">
        <f t="shared" si="1"/>
        <v>680</v>
      </c>
      <c r="S59" s="7">
        <f t="shared" si="1"/>
        <v>669</v>
      </c>
      <c r="T59" s="7">
        <f t="shared" si="1"/>
        <v>670</v>
      </c>
      <c r="U59" s="7">
        <f t="shared" si="1"/>
        <v>594</v>
      </c>
      <c r="V59" s="7">
        <f t="shared" si="1"/>
        <v>643</v>
      </c>
      <c r="W59" s="7">
        <f t="shared" si="1"/>
        <v>632</v>
      </c>
      <c r="X59" s="7">
        <f t="shared" si="1"/>
        <v>679</v>
      </c>
      <c r="Y59" s="7">
        <f t="shared" si="1"/>
        <v>720</v>
      </c>
      <c r="Z59" s="7">
        <f t="shared" si="1"/>
        <v>17054</v>
      </c>
      <c r="AA59" s="150"/>
    </row>
    <row r="60" spans="1:27" ht="26.25" thickBot="1" x14ac:dyDescent="0.3">
      <c r="A60" s="324"/>
      <c r="B60" s="325"/>
      <c r="C60" s="325"/>
      <c r="D60" s="325"/>
      <c r="E60" s="325"/>
      <c r="F60" s="182" t="s">
        <v>3</v>
      </c>
      <c r="G60" s="8">
        <f>G58+G56+G54+G52+G50+G48+G46+G44+G42+G40+G38+G36+G34+G32+G30+G28+G26+G24+G22+G20+G18+G16+G14+G12+G10+G8</f>
        <v>1235</v>
      </c>
      <c r="H60" s="8">
        <f t="shared" ref="H60:Z60" si="2">H58+H56+H54+H52+H50+H48+H46+H44+H42+H40+H38+H36+H34+H32+H30+H28+H26+H24+H22+H20+H18+H16+H14+H12+H10+H8</f>
        <v>1254</v>
      </c>
      <c r="I60" s="8">
        <f t="shared" si="2"/>
        <v>1151</v>
      </c>
      <c r="J60" s="8">
        <f t="shared" si="2"/>
        <v>1243</v>
      </c>
      <c r="K60" s="8">
        <f t="shared" si="2"/>
        <v>1104</v>
      </c>
      <c r="L60" s="8">
        <f t="shared" si="2"/>
        <v>1064</v>
      </c>
      <c r="M60" s="8">
        <f t="shared" si="2"/>
        <v>1085</v>
      </c>
      <c r="N60" s="8">
        <f t="shared" si="2"/>
        <v>950</v>
      </c>
      <c r="O60" s="8">
        <f t="shared" si="2"/>
        <v>916</v>
      </c>
      <c r="P60" s="8">
        <f t="shared" si="2"/>
        <v>920</v>
      </c>
      <c r="Q60" s="8">
        <f t="shared" si="2"/>
        <v>736</v>
      </c>
      <c r="R60" s="8">
        <f t="shared" si="2"/>
        <v>680</v>
      </c>
      <c r="S60" s="8">
        <f t="shared" si="2"/>
        <v>666</v>
      </c>
      <c r="T60" s="8">
        <f t="shared" si="2"/>
        <v>667</v>
      </c>
      <c r="U60" s="8">
        <f t="shared" si="2"/>
        <v>594</v>
      </c>
      <c r="V60" s="8">
        <f t="shared" si="2"/>
        <v>643</v>
      </c>
      <c r="W60" s="8">
        <f t="shared" si="2"/>
        <v>632</v>
      </c>
      <c r="X60" s="8">
        <f t="shared" si="2"/>
        <v>679</v>
      </c>
      <c r="Y60" s="8">
        <f t="shared" si="2"/>
        <v>716</v>
      </c>
      <c r="Z60" s="8">
        <f t="shared" si="2"/>
        <v>16935</v>
      </c>
      <c r="AA60" s="191"/>
    </row>
  </sheetData>
  <mergeCells count="134">
    <mergeCell ref="A59:E60"/>
    <mergeCell ref="A57:A58"/>
    <mergeCell ref="B57:C58"/>
    <mergeCell ref="D57:D58"/>
    <mergeCell ref="E57:E58"/>
    <mergeCell ref="AA57:AA58"/>
    <mergeCell ref="A55:A56"/>
    <mergeCell ref="B55:C56"/>
    <mergeCell ref="D55:D56"/>
    <mergeCell ref="E55:E56"/>
    <mergeCell ref="AA55:AA56"/>
    <mergeCell ref="A53:A54"/>
    <mergeCell ref="B53:C54"/>
    <mergeCell ref="D53:D54"/>
    <mergeCell ref="E53:E54"/>
    <mergeCell ref="AA53:AA54"/>
    <mergeCell ref="A51:A52"/>
    <mergeCell ref="B51:C52"/>
    <mergeCell ref="D51:D52"/>
    <mergeCell ref="E51:E52"/>
    <mergeCell ref="AA51:AA52"/>
    <mergeCell ref="A47:A50"/>
    <mergeCell ref="B47:C48"/>
    <mergeCell ref="D47:D48"/>
    <mergeCell ref="E47:E48"/>
    <mergeCell ref="AA47:AA48"/>
    <mergeCell ref="B49:B50"/>
    <mergeCell ref="C49:C50"/>
    <mergeCell ref="D49:D50"/>
    <mergeCell ref="E49:E50"/>
    <mergeCell ref="AA49:AA50"/>
    <mergeCell ref="A45:A46"/>
    <mergeCell ref="B45:C46"/>
    <mergeCell ref="D45:D46"/>
    <mergeCell ref="E45:E46"/>
    <mergeCell ref="AA45:AA46"/>
    <mergeCell ref="A43:A44"/>
    <mergeCell ref="B43:C44"/>
    <mergeCell ref="D43:D44"/>
    <mergeCell ref="E43:E44"/>
    <mergeCell ref="AA43:AA44"/>
    <mergeCell ref="A41:A42"/>
    <mergeCell ref="B41:C42"/>
    <mergeCell ref="D41:D42"/>
    <mergeCell ref="E41:E42"/>
    <mergeCell ref="AA41:AA42"/>
    <mergeCell ref="A37:A40"/>
    <mergeCell ref="B37:C38"/>
    <mergeCell ref="D37:D38"/>
    <mergeCell ref="E37:E38"/>
    <mergeCell ref="AA37:AA38"/>
    <mergeCell ref="B39:B40"/>
    <mergeCell ref="C39:C40"/>
    <mergeCell ref="D39:D40"/>
    <mergeCell ref="E39:E40"/>
    <mergeCell ref="AA39:AA40"/>
    <mergeCell ref="C35:C36"/>
    <mergeCell ref="D35:D36"/>
    <mergeCell ref="E35:E36"/>
    <mergeCell ref="AA35:AA36"/>
    <mergeCell ref="A31:A36"/>
    <mergeCell ref="B31:C32"/>
    <mergeCell ref="D31:D32"/>
    <mergeCell ref="E31:E32"/>
    <mergeCell ref="AA31:AA32"/>
    <mergeCell ref="B33:B36"/>
    <mergeCell ref="C33:C34"/>
    <mergeCell ref="D33:D34"/>
    <mergeCell ref="E33:E34"/>
    <mergeCell ref="AA33:AA34"/>
    <mergeCell ref="A29:A30"/>
    <mergeCell ref="B29:C30"/>
    <mergeCell ref="D29:D30"/>
    <mergeCell ref="E29:E30"/>
    <mergeCell ref="AA29:AA30"/>
    <mergeCell ref="A25:A28"/>
    <mergeCell ref="B25:C26"/>
    <mergeCell ref="D25:D26"/>
    <mergeCell ref="E25:E26"/>
    <mergeCell ref="AA25:AA26"/>
    <mergeCell ref="B27:B28"/>
    <mergeCell ref="C27:C28"/>
    <mergeCell ref="D27:D28"/>
    <mergeCell ref="AA27:AA28"/>
    <mergeCell ref="E27:E28"/>
    <mergeCell ref="A21:A24"/>
    <mergeCell ref="B21:C22"/>
    <mergeCell ref="D21:D22"/>
    <mergeCell ref="E21:E22"/>
    <mergeCell ref="AA21:AA22"/>
    <mergeCell ref="B23:B24"/>
    <mergeCell ref="C23:C24"/>
    <mergeCell ref="D23:D24"/>
    <mergeCell ref="E23:E24"/>
    <mergeCell ref="AA23:AA24"/>
    <mergeCell ref="A19:A20"/>
    <mergeCell ref="B19:C20"/>
    <mergeCell ref="D19:D20"/>
    <mergeCell ref="E19:E20"/>
    <mergeCell ref="AA19:AA20"/>
    <mergeCell ref="C15:C16"/>
    <mergeCell ref="D15:D16"/>
    <mergeCell ref="E15:E16"/>
    <mergeCell ref="AA15:AA16"/>
    <mergeCell ref="C17:C18"/>
    <mergeCell ref="D17:D18"/>
    <mergeCell ref="E17:E18"/>
    <mergeCell ref="AA17:AA18"/>
    <mergeCell ref="A11:A18"/>
    <mergeCell ref="B11:C12"/>
    <mergeCell ref="D11:D12"/>
    <mergeCell ref="E11:E12"/>
    <mergeCell ref="AA11:AA12"/>
    <mergeCell ref="B13:B18"/>
    <mergeCell ref="C13:C14"/>
    <mergeCell ref="D13:D14"/>
    <mergeCell ref="E13:E14"/>
    <mergeCell ref="AA13:AA14"/>
    <mergeCell ref="A1:AA1"/>
    <mergeCell ref="A2:E2"/>
    <mergeCell ref="A3:E4"/>
    <mergeCell ref="AA3:AA4"/>
    <mergeCell ref="A5:AA5"/>
    <mergeCell ref="B6:C6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</mergeCells>
  <pageMargins left="0.7" right="0.7" top="0.75" bottom="0.75" header="0.3" footer="0.3"/>
  <pageSetup paperSize="9" scale="1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A2" zoomScale="75" zoomScaleNormal="75" zoomScaleSheetLayoutView="75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25" sqref="E7:E26"/>
    </sheetView>
  </sheetViews>
  <sheetFormatPr defaultRowHeight="12.75" x14ac:dyDescent="0.25"/>
  <cols>
    <col min="1" max="1" width="6.85546875" style="141" customWidth="1"/>
    <col min="2" max="2" width="30" style="219" customWidth="1"/>
    <col min="3" max="3" width="7.7109375" style="142" customWidth="1"/>
    <col min="4" max="4" width="51.7109375" style="141" customWidth="1"/>
    <col min="5" max="5" width="15.42578125" style="141" customWidth="1"/>
    <col min="6" max="6" width="31.140625" style="219" customWidth="1"/>
    <col min="7" max="25" width="4.7109375" style="139" customWidth="1"/>
    <col min="26" max="26" width="9.5703125" style="139" customWidth="1"/>
    <col min="27" max="27" width="19.7109375" style="159" customWidth="1"/>
    <col min="28" max="256" width="9.140625" style="139"/>
    <col min="257" max="257" width="6.85546875" style="139" customWidth="1"/>
    <col min="258" max="258" width="30" style="139" customWidth="1"/>
    <col min="259" max="259" width="7.7109375" style="139" customWidth="1"/>
    <col min="260" max="260" width="26" style="139" customWidth="1"/>
    <col min="261" max="261" width="15.42578125" style="139" customWidth="1"/>
    <col min="262" max="262" width="31.140625" style="139" customWidth="1"/>
    <col min="263" max="281" width="4.7109375" style="139" customWidth="1"/>
    <col min="282" max="282" width="9.5703125" style="139" customWidth="1"/>
    <col min="283" max="283" width="13.7109375" style="139" customWidth="1"/>
    <col min="284" max="512" width="9.140625" style="139"/>
    <col min="513" max="513" width="6.85546875" style="139" customWidth="1"/>
    <col min="514" max="514" width="30" style="139" customWidth="1"/>
    <col min="515" max="515" width="7.7109375" style="139" customWidth="1"/>
    <col min="516" max="516" width="26" style="139" customWidth="1"/>
    <col min="517" max="517" width="15.42578125" style="139" customWidth="1"/>
    <col min="518" max="518" width="31.140625" style="139" customWidth="1"/>
    <col min="519" max="537" width="4.7109375" style="139" customWidth="1"/>
    <col min="538" max="538" width="9.5703125" style="139" customWidth="1"/>
    <col min="539" max="539" width="13.7109375" style="139" customWidth="1"/>
    <col min="540" max="768" width="9.140625" style="139"/>
    <col min="769" max="769" width="6.85546875" style="139" customWidth="1"/>
    <col min="770" max="770" width="30" style="139" customWidth="1"/>
    <col min="771" max="771" width="7.7109375" style="139" customWidth="1"/>
    <col min="772" max="772" width="26" style="139" customWidth="1"/>
    <col min="773" max="773" width="15.42578125" style="139" customWidth="1"/>
    <col min="774" max="774" width="31.140625" style="139" customWidth="1"/>
    <col min="775" max="793" width="4.7109375" style="139" customWidth="1"/>
    <col min="794" max="794" width="9.5703125" style="139" customWidth="1"/>
    <col min="795" max="795" width="13.7109375" style="139" customWidth="1"/>
    <col min="796" max="1024" width="9.140625" style="139"/>
    <col min="1025" max="1025" width="6.85546875" style="139" customWidth="1"/>
    <col min="1026" max="1026" width="30" style="139" customWidth="1"/>
    <col min="1027" max="1027" width="7.7109375" style="139" customWidth="1"/>
    <col min="1028" max="1028" width="26" style="139" customWidth="1"/>
    <col min="1029" max="1029" width="15.42578125" style="139" customWidth="1"/>
    <col min="1030" max="1030" width="31.140625" style="139" customWidth="1"/>
    <col min="1031" max="1049" width="4.7109375" style="139" customWidth="1"/>
    <col min="1050" max="1050" width="9.5703125" style="139" customWidth="1"/>
    <col min="1051" max="1051" width="13.7109375" style="139" customWidth="1"/>
    <col min="1052" max="1280" width="9.140625" style="139"/>
    <col min="1281" max="1281" width="6.85546875" style="139" customWidth="1"/>
    <col min="1282" max="1282" width="30" style="139" customWidth="1"/>
    <col min="1283" max="1283" width="7.7109375" style="139" customWidth="1"/>
    <col min="1284" max="1284" width="26" style="139" customWidth="1"/>
    <col min="1285" max="1285" width="15.42578125" style="139" customWidth="1"/>
    <col min="1286" max="1286" width="31.140625" style="139" customWidth="1"/>
    <col min="1287" max="1305" width="4.7109375" style="139" customWidth="1"/>
    <col min="1306" max="1306" width="9.5703125" style="139" customWidth="1"/>
    <col min="1307" max="1307" width="13.7109375" style="139" customWidth="1"/>
    <col min="1308" max="1536" width="9.140625" style="139"/>
    <col min="1537" max="1537" width="6.85546875" style="139" customWidth="1"/>
    <col min="1538" max="1538" width="30" style="139" customWidth="1"/>
    <col min="1539" max="1539" width="7.7109375" style="139" customWidth="1"/>
    <col min="1540" max="1540" width="26" style="139" customWidth="1"/>
    <col min="1541" max="1541" width="15.42578125" style="139" customWidth="1"/>
    <col min="1542" max="1542" width="31.140625" style="139" customWidth="1"/>
    <col min="1543" max="1561" width="4.7109375" style="139" customWidth="1"/>
    <col min="1562" max="1562" width="9.5703125" style="139" customWidth="1"/>
    <col min="1563" max="1563" width="13.7109375" style="139" customWidth="1"/>
    <col min="1564" max="1792" width="9.140625" style="139"/>
    <col min="1793" max="1793" width="6.85546875" style="139" customWidth="1"/>
    <col min="1794" max="1794" width="30" style="139" customWidth="1"/>
    <col min="1795" max="1795" width="7.7109375" style="139" customWidth="1"/>
    <col min="1796" max="1796" width="26" style="139" customWidth="1"/>
    <col min="1797" max="1797" width="15.42578125" style="139" customWidth="1"/>
    <col min="1798" max="1798" width="31.140625" style="139" customWidth="1"/>
    <col min="1799" max="1817" width="4.7109375" style="139" customWidth="1"/>
    <col min="1818" max="1818" width="9.5703125" style="139" customWidth="1"/>
    <col min="1819" max="1819" width="13.7109375" style="139" customWidth="1"/>
    <col min="1820" max="2048" width="9.140625" style="139"/>
    <col min="2049" max="2049" width="6.85546875" style="139" customWidth="1"/>
    <col min="2050" max="2050" width="30" style="139" customWidth="1"/>
    <col min="2051" max="2051" width="7.7109375" style="139" customWidth="1"/>
    <col min="2052" max="2052" width="26" style="139" customWidth="1"/>
    <col min="2053" max="2053" width="15.42578125" style="139" customWidth="1"/>
    <col min="2054" max="2054" width="31.140625" style="139" customWidth="1"/>
    <col min="2055" max="2073" width="4.7109375" style="139" customWidth="1"/>
    <col min="2074" max="2074" width="9.5703125" style="139" customWidth="1"/>
    <col min="2075" max="2075" width="13.7109375" style="139" customWidth="1"/>
    <col min="2076" max="2304" width="9.140625" style="139"/>
    <col min="2305" max="2305" width="6.85546875" style="139" customWidth="1"/>
    <col min="2306" max="2306" width="30" style="139" customWidth="1"/>
    <col min="2307" max="2307" width="7.7109375" style="139" customWidth="1"/>
    <col min="2308" max="2308" width="26" style="139" customWidth="1"/>
    <col min="2309" max="2309" width="15.42578125" style="139" customWidth="1"/>
    <col min="2310" max="2310" width="31.140625" style="139" customWidth="1"/>
    <col min="2311" max="2329" width="4.7109375" style="139" customWidth="1"/>
    <col min="2330" max="2330" width="9.5703125" style="139" customWidth="1"/>
    <col min="2331" max="2331" width="13.7109375" style="139" customWidth="1"/>
    <col min="2332" max="2560" width="9.140625" style="139"/>
    <col min="2561" max="2561" width="6.85546875" style="139" customWidth="1"/>
    <col min="2562" max="2562" width="30" style="139" customWidth="1"/>
    <col min="2563" max="2563" width="7.7109375" style="139" customWidth="1"/>
    <col min="2564" max="2564" width="26" style="139" customWidth="1"/>
    <col min="2565" max="2565" width="15.42578125" style="139" customWidth="1"/>
    <col min="2566" max="2566" width="31.140625" style="139" customWidth="1"/>
    <col min="2567" max="2585" width="4.7109375" style="139" customWidth="1"/>
    <col min="2586" max="2586" width="9.5703125" style="139" customWidth="1"/>
    <col min="2587" max="2587" width="13.7109375" style="139" customWidth="1"/>
    <col min="2588" max="2816" width="9.140625" style="139"/>
    <col min="2817" max="2817" width="6.85546875" style="139" customWidth="1"/>
    <col min="2818" max="2818" width="30" style="139" customWidth="1"/>
    <col min="2819" max="2819" width="7.7109375" style="139" customWidth="1"/>
    <col min="2820" max="2820" width="26" style="139" customWidth="1"/>
    <col min="2821" max="2821" width="15.42578125" style="139" customWidth="1"/>
    <col min="2822" max="2822" width="31.140625" style="139" customWidth="1"/>
    <col min="2823" max="2841" width="4.7109375" style="139" customWidth="1"/>
    <col min="2842" max="2842" width="9.5703125" style="139" customWidth="1"/>
    <col min="2843" max="2843" width="13.7109375" style="139" customWidth="1"/>
    <col min="2844" max="3072" width="9.140625" style="139"/>
    <col min="3073" max="3073" width="6.85546875" style="139" customWidth="1"/>
    <col min="3074" max="3074" width="30" style="139" customWidth="1"/>
    <col min="3075" max="3075" width="7.7109375" style="139" customWidth="1"/>
    <col min="3076" max="3076" width="26" style="139" customWidth="1"/>
    <col min="3077" max="3077" width="15.42578125" style="139" customWidth="1"/>
    <col min="3078" max="3078" width="31.140625" style="139" customWidth="1"/>
    <col min="3079" max="3097" width="4.7109375" style="139" customWidth="1"/>
    <col min="3098" max="3098" width="9.5703125" style="139" customWidth="1"/>
    <col min="3099" max="3099" width="13.7109375" style="139" customWidth="1"/>
    <col min="3100" max="3328" width="9.140625" style="139"/>
    <col min="3329" max="3329" width="6.85546875" style="139" customWidth="1"/>
    <col min="3330" max="3330" width="30" style="139" customWidth="1"/>
    <col min="3331" max="3331" width="7.7109375" style="139" customWidth="1"/>
    <col min="3332" max="3332" width="26" style="139" customWidth="1"/>
    <col min="3333" max="3333" width="15.42578125" style="139" customWidth="1"/>
    <col min="3334" max="3334" width="31.140625" style="139" customWidth="1"/>
    <col min="3335" max="3353" width="4.7109375" style="139" customWidth="1"/>
    <col min="3354" max="3354" width="9.5703125" style="139" customWidth="1"/>
    <col min="3355" max="3355" width="13.7109375" style="139" customWidth="1"/>
    <col min="3356" max="3584" width="9.140625" style="139"/>
    <col min="3585" max="3585" width="6.85546875" style="139" customWidth="1"/>
    <col min="3586" max="3586" width="30" style="139" customWidth="1"/>
    <col min="3587" max="3587" width="7.7109375" style="139" customWidth="1"/>
    <col min="3588" max="3588" width="26" style="139" customWidth="1"/>
    <col min="3589" max="3589" width="15.42578125" style="139" customWidth="1"/>
    <col min="3590" max="3590" width="31.140625" style="139" customWidth="1"/>
    <col min="3591" max="3609" width="4.7109375" style="139" customWidth="1"/>
    <col min="3610" max="3610" width="9.5703125" style="139" customWidth="1"/>
    <col min="3611" max="3611" width="13.7109375" style="139" customWidth="1"/>
    <col min="3612" max="3840" width="9.140625" style="139"/>
    <col min="3841" max="3841" width="6.85546875" style="139" customWidth="1"/>
    <col min="3842" max="3842" width="30" style="139" customWidth="1"/>
    <col min="3843" max="3843" width="7.7109375" style="139" customWidth="1"/>
    <col min="3844" max="3844" width="26" style="139" customWidth="1"/>
    <col min="3845" max="3845" width="15.42578125" style="139" customWidth="1"/>
    <col min="3846" max="3846" width="31.140625" style="139" customWidth="1"/>
    <col min="3847" max="3865" width="4.7109375" style="139" customWidth="1"/>
    <col min="3866" max="3866" width="9.5703125" style="139" customWidth="1"/>
    <col min="3867" max="3867" width="13.7109375" style="139" customWidth="1"/>
    <col min="3868" max="4096" width="9.140625" style="139"/>
    <col min="4097" max="4097" width="6.85546875" style="139" customWidth="1"/>
    <col min="4098" max="4098" width="30" style="139" customWidth="1"/>
    <col min="4099" max="4099" width="7.7109375" style="139" customWidth="1"/>
    <col min="4100" max="4100" width="26" style="139" customWidth="1"/>
    <col min="4101" max="4101" width="15.42578125" style="139" customWidth="1"/>
    <col min="4102" max="4102" width="31.140625" style="139" customWidth="1"/>
    <col min="4103" max="4121" width="4.7109375" style="139" customWidth="1"/>
    <col min="4122" max="4122" width="9.5703125" style="139" customWidth="1"/>
    <col min="4123" max="4123" width="13.7109375" style="139" customWidth="1"/>
    <col min="4124" max="4352" width="9.140625" style="139"/>
    <col min="4353" max="4353" width="6.85546875" style="139" customWidth="1"/>
    <col min="4354" max="4354" width="30" style="139" customWidth="1"/>
    <col min="4355" max="4355" width="7.7109375" style="139" customWidth="1"/>
    <col min="4356" max="4356" width="26" style="139" customWidth="1"/>
    <col min="4357" max="4357" width="15.42578125" style="139" customWidth="1"/>
    <col min="4358" max="4358" width="31.140625" style="139" customWidth="1"/>
    <col min="4359" max="4377" width="4.7109375" style="139" customWidth="1"/>
    <col min="4378" max="4378" width="9.5703125" style="139" customWidth="1"/>
    <col min="4379" max="4379" width="13.7109375" style="139" customWidth="1"/>
    <col min="4380" max="4608" width="9.140625" style="139"/>
    <col min="4609" max="4609" width="6.85546875" style="139" customWidth="1"/>
    <col min="4610" max="4610" width="30" style="139" customWidth="1"/>
    <col min="4611" max="4611" width="7.7109375" style="139" customWidth="1"/>
    <col min="4612" max="4612" width="26" style="139" customWidth="1"/>
    <col min="4613" max="4613" width="15.42578125" style="139" customWidth="1"/>
    <col min="4614" max="4614" width="31.140625" style="139" customWidth="1"/>
    <col min="4615" max="4633" width="4.7109375" style="139" customWidth="1"/>
    <col min="4634" max="4634" width="9.5703125" style="139" customWidth="1"/>
    <col min="4635" max="4635" width="13.7109375" style="139" customWidth="1"/>
    <col min="4636" max="4864" width="9.140625" style="139"/>
    <col min="4865" max="4865" width="6.85546875" style="139" customWidth="1"/>
    <col min="4866" max="4866" width="30" style="139" customWidth="1"/>
    <col min="4867" max="4867" width="7.7109375" style="139" customWidth="1"/>
    <col min="4868" max="4868" width="26" style="139" customWidth="1"/>
    <col min="4869" max="4869" width="15.42578125" style="139" customWidth="1"/>
    <col min="4870" max="4870" width="31.140625" style="139" customWidth="1"/>
    <col min="4871" max="4889" width="4.7109375" style="139" customWidth="1"/>
    <col min="4890" max="4890" width="9.5703125" style="139" customWidth="1"/>
    <col min="4891" max="4891" width="13.7109375" style="139" customWidth="1"/>
    <col min="4892" max="5120" width="9.140625" style="139"/>
    <col min="5121" max="5121" width="6.85546875" style="139" customWidth="1"/>
    <col min="5122" max="5122" width="30" style="139" customWidth="1"/>
    <col min="5123" max="5123" width="7.7109375" style="139" customWidth="1"/>
    <col min="5124" max="5124" width="26" style="139" customWidth="1"/>
    <col min="5125" max="5125" width="15.42578125" style="139" customWidth="1"/>
    <col min="5126" max="5126" width="31.140625" style="139" customWidth="1"/>
    <col min="5127" max="5145" width="4.7109375" style="139" customWidth="1"/>
    <col min="5146" max="5146" width="9.5703125" style="139" customWidth="1"/>
    <col min="5147" max="5147" width="13.7109375" style="139" customWidth="1"/>
    <col min="5148" max="5376" width="9.140625" style="139"/>
    <col min="5377" max="5377" width="6.85546875" style="139" customWidth="1"/>
    <col min="5378" max="5378" width="30" style="139" customWidth="1"/>
    <col min="5379" max="5379" width="7.7109375" style="139" customWidth="1"/>
    <col min="5380" max="5380" width="26" style="139" customWidth="1"/>
    <col min="5381" max="5381" width="15.42578125" style="139" customWidth="1"/>
    <col min="5382" max="5382" width="31.140625" style="139" customWidth="1"/>
    <col min="5383" max="5401" width="4.7109375" style="139" customWidth="1"/>
    <col min="5402" max="5402" width="9.5703125" style="139" customWidth="1"/>
    <col min="5403" max="5403" width="13.7109375" style="139" customWidth="1"/>
    <col min="5404" max="5632" width="9.140625" style="139"/>
    <col min="5633" max="5633" width="6.85546875" style="139" customWidth="1"/>
    <col min="5634" max="5634" width="30" style="139" customWidth="1"/>
    <col min="5635" max="5635" width="7.7109375" style="139" customWidth="1"/>
    <col min="5636" max="5636" width="26" style="139" customWidth="1"/>
    <col min="5637" max="5637" width="15.42578125" style="139" customWidth="1"/>
    <col min="5638" max="5638" width="31.140625" style="139" customWidth="1"/>
    <col min="5639" max="5657" width="4.7109375" style="139" customWidth="1"/>
    <col min="5658" max="5658" width="9.5703125" style="139" customWidth="1"/>
    <col min="5659" max="5659" width="13.7109375" style="139" customWidth="1"/>
    <col min="5660" max="5888" width="9.140625" style="139"/>
    <col min="5889" max="5889" width="6.85546875" style="139" customWidth="1"/>
    <col min="5890" max="5890" width="30" style="139" customWidth="1"/>
    <col min="5891" max="5891" width="7.7109375" style="139" customWidth="1"/>
    <col min="5892" max="5892" width="26" style="139" customWidth="1"/>
    <col min="5893" max="5893" width="15.42578125" style="139" customWidth="1"/>
    <col min="5894" max="5894" width="31.140625" style="139" customWidth="1"/>
    <col min="5895" max="5913" width="4.7109375" style="139" customWidth="1"/>
    <col min="5914" max="5914" width="9.5703125" style="139" customWidth="1"/>
    <col min="5915" max="5915" width="13.7109375" style="139" customWidth="1"/>
    <col min="5916" max="6144" width="9.140625" style="139"/>
    <col min="6145" max="6145" width="6.85546875" style="139" customWidth="1"/>
    <col min="6146" max="6146" width="30" style="139" customWidth="1"/>
    <col min="6147" max="6147" width="7.7109375" style="139" customWidth="1"/>
    <col min="6148" max="6148" width="26" style="139" customWidth="1"/>
    <col min="6149" max="6149" width="15.42578125" style="139" customWidth="1"/>
    <col min="6150" max="6150" width="31.140625" style="139" customWidth="1"/>
    <col min="6151" max="6169" width="4.7109375" style="139" customWidth="1"/>
    <col min="6170" max="6170" width="9.5703125" style="139" customWidth="1"/>
    <col min="6171" max="6171" width="13.7109375" style="139" customWidth="1"/>
    <col min="6172" max="6400" width="9.140625" style="139"/>
    <col min="6401" max="6401" width="6.85546875" style="139" customWidth="1"/>
    <col min="6402" max="6402" width="30" style="139" customWidth="1"/>
    <col min="6403" max="6403" width="7.7109375" style="139" customWidth="1"/>
    <col min="6404" max="6404" width="26" style="139" customWidth="1"/>
    <col min="6405" max="6405" width="15.42578125" style="139" customWidth="1"/>
    <col min="6406" max="6406" width="31.140625" style="139" customWidth="1"/>
    <col min="6407" max="6425" width="4.7109375" style="139" customWidth="1"/>
    <col min="6426" max="6426" width="9.5703125" style="139" customWidth="1"/>
    <col min="6427" max="6427" width="13.7109375" style="139" customWidth="1"/>
    <col min="6428" max="6656" width="9.140625" style="139"/>
    <col min="6657" max="6657" width="6.85546875" style="139" customWidth="1"/>
    <col min="6658" max="6658" width="30" style="139" customWidth="1"/>
    <col min="6659" max="6659" width="7.7109375" style="139" customWidth="1"/>
    <col min="6660" max="6660" width="26" style="139" customWidth="1"/>
    <col min="6661" max="6661" width="15.42578125" style="139" customWidth="1"/>
    <col min="6662" max="6662" width="31.140625" style="139" customWidth="1"/>
    <col min="6663" max="6681" width="4.7109375" style="139" customWidth="1"/>
    <col min="6682" max="6682" width="9.5703125" style="139" customWidth="1"/>
    <col min="6683" max="6683" width="13.7109375" style="139" customWidth="1"/>
    <col min="6684" max="6912" width="9.140625" style="139"/>
    <col min="6913" max="6913" width="6.85546875" style="139" customWidth="1"/>
    <col min="6914" max="6914" width="30" style="139" customWidth="1"/>
    <col min="6915" max="6915" width="7.7109375" style="139" customWidth="1"/>
    <col min="6916" max="6916" width="26" style="139" customWidth="1"/>
    <col min="6917" max="6917" width="15.42578125" style="139" customWidth="1"/>
    <col min="6918" max="6918" width="31.140625" style="139" customWidth="1"/>
    <col min="6919" max="6937" width="4.7109375" style="139" customWidth="1"/>
    <col min="6938" max="6938" width="9.5703125" style="139" customWidth="1"/>
    <col min="6939" max="6939" width="13.7109375" style="139" customWidth="1"/>
    <col min="6940" max="7168" width="9.140625" style="139"/>
    <col min="7169" max="7169" width="6.85546875" style="139" customWidth="1"/>
    <col min="7170" max="7170" width="30" style="139" customWidth="1"/>
    <col min="7171" max="7171" width="7.7109375" style="139" customWidth="1"/>
    <col min="7172" max="7172" width="26" style="139" customWidth="1"/>
    <col min="7173" max="7173" width="15.42578125" style="139" customWidth="1"/>
    <col min="7174" max="7174" width="31.140625" style="139" customWidth="1"/>
    <col min="7175" max="7193" width="4.7109375" style="139" customWidth="1"/>
    <col min="7194" max="7194" width="9.5703125" style="139" customWidth="1"/>
    <col min="7195" max="7195" width="13.7109375" style="139" customWidth="1"/>
    <col min="7196" max="7424" width="9.140625" style="139"/>
    <col min="7425" max="7425" width="6.85546875" style="139" customWidth="1"/>
    <col min="7426" max="7426" width="30" style="139" customWidth="1"/>
    <col min="7427" max="7427" width="7.7109375" style="139" customWidth="1"/>
    <col min="7428" max="7428" width="26" style="139" customWidth="1"/>
    <col min="7429" max="7429" width="15.42578125" style="139" customWidth="1"/>
    <col min="7430" max="7430" width="31.140625" style="139" customWidth="1"/>
    <col min="7431" max="7449" width="4.7109375" style="139" customWidth="1"/>
    <col min="7450" max="7450" width="9.5703125" style="139" customWidth="1"/>
    <col min="7451" max="7451" width="13.7109375" style="139" customWidth="1"/>
    <col min="7452" max="7680" width="9.140625" style="139"/>
    <col min="7681" max="7681" width="6.85546875" style="139" customWidth="1"/>
    <col min="7682" max="7682" width="30" style="139" customWidth="1"/>
    <col min="7683" max="7683" width="7.7109375" style="139" customWidth="1"/>
    <col min="7684" max="7684" width="26" style="139" customWidth="1"/>
    <col min="7685" max="7685" width="15.42578125" style="139" customWidth="1"/>
    <col min="7686" max="7686" width="31.140625" style="139" customWidth="1"/>
    <col min="7687" max="7705" width="4.7109375" style="139" customWidth="1"/>
    <col min="7706" max="7706" width="9.5703125" style="139" customWidth="1"/>
    <col min="7707" max="7707" width="13.7109375" style="139" customWidth="1"/>
    <col min="7708" max="7936" width="9.140625" style="139"/>
    <col min="7937" max="7937" width="6.85546875" style="139" customWidth="1"/>
    <col min="7938" max="7938" width="30" style="139" customWidth="1"/>
    <col min="7939" max="7939" width="7.7109375" style="139" customWidth="1"/>
    <col min="7940" max="7940" width="26" style="139" customWidth="1"/>
    <col min="7941" max="7941" width="15.42578125" style="139" customWidth="1"/>
    <col min="7942" max="7942" width="31.140625" style="139" customWidth="1"/>
    <col min="7943" max="7961" width="4.7109375" style="139" customWidth="1"/>
    <col min="7962" max="7962" width="9.5703125" style="139" customWidth="1"/>
    <col min="7963" max="7963" width="13.7109375" style="139" customWidth="1"/>
    <col min="7964" max="8192" width="9.140625" style="139"/>
    <col min="8193" max="8193" width="6.85546875" style="139" customWidth="1"/>
    <col min="8194" max="8194" width="30" style="139" customWidth="1"/>
    <col min="8195" max="8195" width="7.7109375" style="139" customWidth="1"/>
    <col min="8196" max="8196" width="26" style="139" customWidth="1"/>
    <col min="8197" max="8197" width="15.42578125" style="139" customWidth="1"/>
    <col min="8198" max="8198" width="31.140625" style="139" customWidth="1"/>
    <col min="8199" max="8217" width="4.7109375" style="139" customWidth="1"/>
    <col min="8218" max="8218" width="9.5703125" style="139" customWidth="1"/>
    <col min="8219" max="8219" width="13.7109375" style="139" customWidth="1"/>
    <col min="8220" max="8448" width="9.140625" style="139"/>
    <col min="8449" max="8449" width="6.85546875" style="139" customWidth="1"/>
    <col min="8450" max="8450" width="30" style="139" customWidth="1"/>
    <col min="8451" max="8451" width="7.7109375" style="139" customWidth="1"/>
    <col min="8452" max="8452" width="26" style="139" customWidth="1"/>
    <col min="8453" max="8453" width="15.42578125" style="139" customWidth="1"/>
    <col min="8454" max="8454" width="31.140625" style="139" customWidth="1"/>
    <col min="8455" max="8473" width="4.7109375" style="139" customWidth="1"/>
    <col min="8474" max="8474" width="9.5703125" style="139" customWidth="1"/>
    <col min="8475" max="8475" width="13.7109375" style="139" customWidth="1"/>
    <col min="8476" max="8704" width="9.140625" style="139"/>
    <col min="8705" max="8705" width="6.85546875" style="139" customWidth="1"/>
    <col min="8706" max="8706" width="30" style="139" customWidth="1"/>
    <col min="8707" max="8707" width="7.7109375" style="139" customWidth="1"/>
    <col min="8708" max="8708" width="26" style="139" customWidth="1"/>
    <col min="8709" max="8709" width="15.42578125" style="139" customWidth="1"/>
    <col min="8710" max="8710" width="31.140625" style="139" customWidth="1"/>
    <col min="8711" max="8729" width="4.7109375" style="139" customWidth="1"/>
    <col min="8730" max="8730" width="9.5703125" style="139" customWidth="1"/>
    <col min="8731" max="8731" width="13.7109375" style="139" customWidth="1"/>
    <col min="8732" max="8960" width="9.140625" style="139"/>
    <col min="8961" max="8961" width="6.85546875" style="139" customWidth="1"/>
    <col min="8962" max="8962" width="30" style="139" customWidth="1"/>
    <col min="8963" max="8963" width="7.7109375" style="139" customWidth="1"/>
    <col min="8964" max="8964" width="26" style="139" customWidth="1"/>
    <col min="8965" max="8965" width="15.42578125" style="139" customWidth="1"/>
    <col min="8966" max="8966" width="31.140625" style="139" customWidth="1"/>
    <col min="8967" max="8985" width="4.7109375" style="139" customWidth="1"/>
    <col min="8986" max="8986" width="9.5703125" style="139" customWidth="1"/>
    <col min="8987" max="8987" width="13.7109375" style="139" customWidth="1"/>
    <col min="8988" max="9216" width="9.140625" style="139"/>
    <col min="9217" max="9217" width="6.85546875" style="139" customWidth="1"/>
    <col min="9218" max="9218" width="30" style="139" customWidth="1"/>
    <col min="9219" max="9219" width="7.7109375" style="139" customWidth="1"/>
    <col min="9220" max="9220" width="26" style="139" customWidth="1"/>
    <col min="9221" max="9221" width="15.42578125" style="139" customWidth="1"/>
    <col min="9222" max="9222" width="31.140625" style="139" customWidth="1"/>
    <col min="9223" max="9241" width="4.7109375" style="139" customWidth="1"/>
    <col min="9242" max="9242" width="9.5703125" style="139" customWidth="1"/>
    <col min="9243" max="9243" width="13.7109375" style="139" customWidth="1"/>
    <col min="9244" max="9472" width="9.140625" style="139"/>
    <col min="9473" max="9473" width="6.85546875" style="139" customWidth="1"/>
    <col min="9474" max="9474" width="30" style="139" customWidth="1"/>
    <col min="9475" max="9475" width="7.7109375" style="139" customWidth="1"/>
    <col min="9476" max="9476" width="26" style="139" customWidth="1"/>
    <col min="9477" max="9477" width="15.42578125" style="139" customWidth="1"/>
    <col min="9478" max="9478" width="31.140625" style="139" customWidth="1"/>
    <col min="9479" max="9497" width="4.7109375" style="139" customWidth="1"/>
    <col min="9498" max="9498" width="9.5703125" style="139" customWidth="1"/>
    <col min="9499" max="9499" width="13.7109375" style="139" customWidth="1"/>
    <col min="9500" max="9728" width="9.140625" style="139"/>
    <col min="9729" max="9729" width="6.85546875" style="139" customWidth="1"/>
    <col min="9730" max="9730" width="30" style="139" customWidth="1"/>
    <col min="9731" max="9731" width="7.7109375" style="139" customWidth="1"/>
    <col min="9732" max="9732" width="26" style="139" customWidth="1"/>
    <col min="9733" max="9733" width="15.42578125" style="139" customWidth="1"/>
    <col min="9734" max="9734" width="31.140625" style="139" customWidth="1"/>
    <col min="9735" max="9753" width="4.7109375" style="139" customWidth="1"/>
    <col min="9754" max="9754" width="9.5703125" style="139" customWidth="1"/>
    <col min="9755" max="9755" width="13.7109375" style="139" customWidth="1"/>
    <col min="9756" max="9984" width="9.140625" style="139"/>
    <col min="9985" max="9985" width="6.85546875" style="139" customWidth="1"/>
    <col min="9986" max="9986" width="30" style="139" customWidth="1"/>
    <col min="9987" max="9987" width="7.7109375" style="139" customWidth="1"/>
    <col min="9988" max="9988" width="26" style="139" customWidth="1"/>
    <col min="9989" max="9989" width="15.42578125" style="139" customWidth="1"/>
    <col min="9990" max="9990" width="31.140625" style="139" customWidth="1"/>
    <col min="9991" max="10009" width="4.7109375" style="139" customWidth="1"/>
    <col min="10010" max="10010" width="9.5703125" style="139" customWidth="1"/>
    <col min="10011" max="10011" width="13.7109375" style="139" customWidth="1"/>
    <col min="10012" max="10240" width="9.140625" style="139"/>
    <col min="10241" max="10241" width="6.85546875" style="139" customWidth="1"/>
    <col min="10242" max="10242" width="30" style="139" customWidth="1"/>
    <col min="10243" max="10243" width="7.7109375" style="139" customWidth="1"/>
    <col min="10244" max="10244" width="26" style="139" customWidth="1"/>
    <col min="10245" max="10245" width="15.42578125" style="139" customWidth="1"/>
    <col min="10246" max="10246" width="31.140625" style="139" customWidth="1"/>
    <col min="10247" max="10265" width="4.7109375" style="139" customWidth="1"/>
    <col min="10266" max="10266" width="9.5703125" style="139" customWidth="1"/>
    <col min="10267" max="10267" width="13.7109375" style="139" customWidth="1"/>
    <col min="10268" max="10496" width="9.140625" style="139"/>
    <col min="10497" max="10497" width="6.85546875" style="139" customWidth="1"/>
    <col min="10498" max="10498" width="30" style="139" customWidth="1"/>
    <col min="10499" max="10499" width="7.7109375" style="139" customWidth="1"/>
    <col min="10500" max="10500" width="26" style="139" customWidth="1"/>
    <col min="10501" max="10501" width="15.42578125" style="139" customWidth="1"/>
    <col min="10502" max="10502" width="31.140625" style="139" customWidth="1"/>
    <col min="10503" max="10521" width="4.7109375" style="139" customWidth="1"/>
    <col min="10522" max="10522" width="9.5703125" style="139" customWidth="1"/>
    <col min="10523" max="10523" width="13.7109375" style="139" customWidth="1"/>
    <col min="10524" max="10752" width="9.140625" style="139"/>
    <col min="10753" max="10753" width="6.85546875" style="139" customWidth="1"/>
    <col min="10754" max="10754" width="30" style="139" customWidth="1"/>
    <col min="10755" max="10755" width="7.7109375" style="139" customWidth="1"/>
    <col min="10756" max="10756" width="26" style="139" customWidth="1"/>
    <col min="10757" max="10757" width="15.42578125" style="139" customWidth="1"/>
    <col min="10758" max="10758" width="31.140625" style="139" customWidth="1"/>
    <col min="10759" max="10777" width="4.7109375" style="139" customWidth="1"/>
    <col min="10778" max="10778" width="9.5703125" style="139" customWidth="1"/>
    <col min="10779" max="10779" width="13.7109375" style="139" customWidth="1"/>
    <col min="10780" max="11008" width="9.140625" style="139"/>
    <col min="11009" max="11009" width="6.85546875" style="139" customWidth="1"/>
    <col min="11010" max="11010" width="30" style="139" customWidth="1"/>
    <col min="11011" max="11011" width="7.7109375" style="139" customWidth="1"/>
    <col min="11012" max="11012" width="26" style="139" customWidth="1"/>
    <col min="11013" max="11013" width="15.42578125" style="139" customWidth="1"/>
    <col min="11014" max="11014" width="31.140625" style="139" customWidth="1"/>
    <col min="11015" max="11033" width="4.7109375" style="139" customWidth="1"/>
    <col min="11034" max="11034" width="9.5703125" style="139" customWidth="1"/>
    <col min="11035" max="11035" width="13.7109375" style="139" customWidth="1"/>
    <col min="11036" max="11264" width="9.140625" style="139"/>
    <col min="11265" max="11265" width="6.85546875" style="139" customWidth="1"/>
    <col min="11266" max="11266" width="30" style="139" customWidth="1"/>
    <col min="11267" max="11267" width="7.7109375" style="139" customWidth="1"/>
    <col min="11268" max="11268" width="26" style="139" customWidth="1"/>
    <col min="11269" max="11269" width="15.42578125" style="139" customWidth="1"/>
    <col min="11270" max="11270" width="31.140625" style="139" customWidth="1"/>
    <col min="11271" max="11289" width="4.7109375" style="139" customWidth="1"/>
    <col min="11290" max="11290" width="9.5703125" style="139" customWidth="1"/>
    <col min="11291" max="11291" width="13.7109375" style="139" customWidth="1"/>
    <col min="11292" max="11520" width="9.140625" style="139"/>
    <col min="11521" max="11521" width="6.85546875" style="139" customWidth="1"/>
    <col min="11522" max="11522" width="30" style="139" customWidth="1"/>
    <col min="11523" max="11523" width="7.7109375" style="139" customWidth="1"/>
    <col min="11524" max="11524" width="26" style="139" customWidth="1"/>
    <col min="11525" max="11525" width="15.42578125" style="139" customWidth="1"/>
    <col min="11526" max="11526" width="31.140625" style="139" customWidth="1"/>
    <col min="11527" max="11545" width="4.7109375" style="139" customWidth="1"/>
    <col min="11546" max="11546" width="9.5703125" style="139" customWidth="1"/>
    <col min="11547" max="11547" width="13.7109375" style="139" customWidth="1"/>
    <col min="11548" max="11776" width="9.140625" style="139"/>
    <col min="11777" max="11777" width="6.85546875" style="139" customWidth="1"/>
    <col min="11778" max="11778" width="30" style="139" customWidth="1"/>
    <col min="11779" max="11779" width="7.7109375" style="139" customWidth="1"/>
    <col min="11780" max="11780" width="26" style="139" customWidth="1"/>
    <col min="11781" max="11781" width="15.42578125" style="139" customWidth="1"/>
    <col min="11782" max="11782" width="31.140625" style="139" customWidth="1"/>
    <col min="11783" max="11801" width="4.7109375" style="139" customWidth="1"/>
    <col min="11802" max="11802" width="9.5703125" style="139" customWidth="1"/>
    <col min="11803" max="11803" width="13.7109375" style="139" customWidth="1"/>
    <col min="11804" max="12032" width="9.140625" style="139"/>
    <col min="12033" max="12033" width="6.85546875" style="139" customWidth="1"/>
    <col min="12034" max="12034" width="30" style="139" customWidth="1"/>
    <col min="12035" max="12035" width="7.7109375" style="139" customWidth="1"/>
    <col min="12036" max="12036" width="26" style="139" customWidth="1"/>
    <col min="12037" max="12037" width="15.42578125" style="139" customWidth="1"/>
    <col min="12038" max="12038" width="31.140625" style="139" customWidth="1"/>
    <col min="12039" max="12057" width="4.7109375" style="139" customWidth="1"/>
    <col min="12058" max="12058" width="9.5703125" style="139" customWidth="1"/>
    <col min="12059" max="12059" width="13.7109375" style="139" customWidth="1"/>
    <col min="12060" max="12288" width="9.140625" style="139"/>
    <col min="12289" max="12289" width="6.85546875" style="139" customWidth="1"/>
    <col min="12290" max="12290" width="30" style="139" customWidth="1"/>
    <col min="12291" max="12291" width="7.7109375" style="139" customWidth="1"/>
    <col min="12292" max="12292" width="26" style="139" customWidth="1"/>
    <col min="12293" max="12293" width="15.42578125" style="139" customWidth="1"/>
    <col min="12294" max="12294" width="31.140625" style="139" customWidth="1"/>
    <col min="12295" max="12313" width="4.7109375" style="139" customWidth="1"/>
    <col min="12314" max="12314" width="9.5703125" style="139" customWidth="1"/>
    <col min="12315" max="12315" width="13.7109375" style="139" customWidth="1"/>
    <col min="12316" max="12544" width="9.140625" style="139"/>
    <col min="12545" max="12545" width="6.85546875" style="139" customWidth="1"/>
    <col min="12546" max="12546" width="30" style="139" customWidth="1"/>
    <col min="12547" max="12547" width="7.7109375" style="139" customWidth="1"/>
    <col min="12548" max="12548" width="26" style="139" customWidth="1"/>
    <col min="12549" max="12549" width="15.42578125" style="139" customWidth="1"/>
    <col min="12550" max="12550" width="31.140625" style="139" customWidth="1"/>
    <col min="12551" max="12569" width="4.7109375" style="139" customWidth="1"/>
    <col min="12570" max="12570" width="9.5703125" style="139" customWidth="1"/>
    <col min="12571" max="12571" width="13.7109375" style="139" customWidth="1"/>
    <col min="12572" max="12800" width="9.140625" style="139"/>
    <col min="12801" max="12801" width="6.85546875" style="139" customWidth="1"/>
    <col min="12802" max="12802" width="30" style="139" customWidth="1"/>
    <col min="12803" max="12803" width="7.7109375" style="139" customWidth="1"/>
    <col min="12804" max="12804" width="26" style="139" customWidth="1"/>
    <col min="12805" max="12805" width="15.42578125" style="139" customWidth="1"/>
    <col min="12806" max="12806" width="31.140625" style="139" customWidth="1"/>
    <col min="12807" max="12825" width="4.7109375" style="139" customWidth="1"/>
    <col min="12826" max="12826" width="9.5703125" style="139" customWidth="1"/>
    <col min="12827" max="12827" width="13.7109375" style="139" customWidth="1"/>
    <col min="12828" max="13056" width="9.140625" style="139"/>
    <col min="13057" max="13057" width="6.85546875" style="139" customWidth="1"/>
    <col min="13058" max="13058" width="30" style="139" customWidth="1"/>
    <col min="13059" max="13059" width="7.7109375" style="139" customWidth="1"/>
    <col min="13060" max="13060" width="26" style="139" customWidth="1"/>
    <col min="13061" max="13061" width="15.42578125" style="139" customWidth="1"/>
    <col min="13062" max="13062" width="31.140625" style="139" customWidth="1"/>
    <col min="13063" max="13081" width="4.7109375" style="139" customWidth="1"/>
    <col min="13082" max="13082" width="9.5703125" style="139" customWidth="1"/>
    <col min="13083" max="13083" width="13.7109375" style="139" customWidth="1"/>
    <col min="13084" max="13312" width="9.140625" style="139"/>
    <col min="13313" max="13313" width="6.85546875" style="139" customWidth="1"/>
    <col min="13314" max="13314" width="30" style="139" customWidth="1"/>
    <col min="13315" max="13315" width="7.7109375" style="139" customWidth="1"/>
    <col min="13316" max="13316" width="26" style="139" customWidth="1"/>
    <col min="13317" max="13317" width="15.42578125" style="139" customWidth="1"/>
    <col min="13318" max="13318" width="31.140625" style="139" customWidth="1"/>
    <col min="13319" max="13337" width="4.7109375" style="139" customWidth="1"/>
    <col min="13338" max="13338" width="9.5703125" style="139" customWidth="1"/>
    <col min="13339" max="13339" width="13.7109375" style="139" customWidth="1"/>
    <col min="13340" max="13568" width="9.140625" style="139"/>
    <col min="13569" max="13569" width="6.85546875" style="139" customWidth="1"/>
    <col min="13570" max="13570" width="30" style="139" customWidth="1"/>
    <col min="13571" max="13571" width="7.7109375" style="139" customWidth="1"/>
    <col min="13572" max="13572" width="26" style="139" customWidth="1"/>
    <col min="13573" max="13573" width="15.42578125" style="139" customWidth="1"/>
    <col min="13574" max="13574" width="31.140625" style="139" customWidth="1"/>
    <col min="13575" max="13593" width="4.7109375" style="139" customWidth="1"/>
    <col min="13594" max="13594" width="9.5703125" style="139" customWidth="1"/>
    <col min="13595" max="13595" width="13.7109375" style="139" customWidth="1"/>
    <col min="13596" max="13824" width="9.140625" style="139"/>
    <col min="13825" max="13825" width="6.85546875" style="139" customWidth="1"/>
    <col min="13826" max="13826" width="30" style="139" customWidth="1"/>
    <col min="13827" max="13827" width="7.7109375" style="139" customWidth="1"/>
    <col min="13828" max="13828" width="26" style="139" customWidth="1"/>
    <col min="13829" max="13829" width="15.42578125" style="139" customWidth="1"/>
    <col min="13830" max="13830" width="31.140625" style="139" customWidth="1"/>
    <col min="13831" max="13849" width="4.7109375" style="139" customWidth="1"/>
    <col min="13850" max="13850" width="9.5703125" style="139" customWidth="1"/>
    <col min="13851" max="13851" width="13.7109375" style="139" customWidth="1"/>
    <col min="13852" max="14080" width="9.140625" style="139"/>
    <col min="14081" max="14081" width="6.85546875" style="139" customWidth="1"/>
    <col min="14082" max="14082" width="30" style="139" customWidth="1"/>
    <col min="14083" max="14083" width="7.7109375" style="139" customWidth="1"/>
    <col min="14084" max="14084" width="26" style="139" customWidth="1"/>
    <col min="14085" max="14085" width="15.42578125" style="139" customWidth="1"/>
    <col min="14086" max="14086" width="31.140625" style="139" customWidth="1"/>
    <col min="14087" max="14105" width="4.7109375" style="139" customWidth="1"/>
    <col min="14106" max="14106" width="9.5703125" style="139" customWidth="1"/>
    <col min="14107" max="14107" width="13.7109375" style="139" customWidth="1"/>
    <col min="14108" max="14336" width="9.140625" style="139"/>
    <col min="14337" max="14337" width="6.85546875" style="139" customWidth="1"/>
    <col min="14338" max="14338" width="30" style="139" customWidth="1"/>
    <col min="14339" max="14339" width="7.7109375" style="139" customWidth="1"/>
    <col min="14340" max="14340" width="26" style="139" customWidth="1"/>
    <col min="14341" max="14341" width="15.42578125" style="139" customWidth="1"/>
    <col min="14342" max="14342" width="31.140625" style="139" customWidth="1"/>
    <col min="14343" max="14361" width="4.7109375" style="139" customWidth="1"/>
    <col min="14362" max="14362" width="9.5703125" style="139" customWidth="1"/>
    <col min="14363" max="14363" width="13.7109375" style="139" customWidth="1"/>
    <col min="14364" max="14592" width="9.140625" style="139"/>
    <col min="14593" max="14593" width="6.85546875" style="139" customWidth="1"/>
    <col min="14594" max="14594" width="30" style="139" customWidth="1"/>
    <col min="14595" max="14595" width="7.7109375" style="139" customWidth="1"/>
    <col min="14596" max="14596" width="26" style="139" customWidth="1"/>
    <col min="14597" max="14597" width="15.42578125" style="139" customWidth="1"/>
    <col min="14598" max="14598" width="31.140625" style="139" customWidth="1"/>
    <col min="14599" max="14617" width="4.7109375" style="139" customWidth="1"/>
    <col min="14618" max="14618" width="9.5703125" style="139" customWidth="1"/>
    <col min="14619" max="14619" width="13.7109375" style="139" customWidth="1"/>
    <col min="14620" max="14848" width="9.140625" style="139"/>
    <col min="14849" max="14849" width="6.85546875" style="139" customWidth="1"/>
    <col min="14850" max="14850" width="30" style="139" customWidth="1"/>
    <col min="14851" max="14851" width="7.7109375" style="139" customWidth="1"/>
    <col min="14852" max="14852" width="26" style="139" customWidth="1"/>
    <col min="14853" max="14853" width="15.42578125" style="139" customWidth="1"/>
    <col min="14854" max="14854" width="31.140625" style="139" customWidth="1"/>
    <col min="14855" max="14873" width="4.7109375" style="139" customWidth="1"/>
    <col min="14874" max="14874" width="9.5703125" style="139" customWidth="1"/>
    <col min="14875" max="14875" width="13.7109375" style="139" customWidth="1"/>
    <col min="14876" max="15104" width="9.140625" style="139"/>
    <col min="15105" max="15105" width="6.85546875" style="139" customWidth="1"/>
    <col min="15106" max="15106" width="30" style="139" customWidth="1"/>
    <col min="15107" max="15107" width="7.7109375" style="139" customWidth="1"/>
    <col min="15108" max="15108" width="26" style="139" customWidth="1"/>
    <col min="15109" max="15109" width="15.42578125" style="139" customWidth="1"/>
    <col min="15110" max="15110" width="31.140625" style="139" customWidth="1"/>
    <col min="15111" max="15129" width="4.7109375" style="139" customWidth="1"/>
    <col min="15130" max="15130" width="9.5703125" style="139" customWidth="1"/>
    <col min="15131" max="15131" width="13.7109375" style="139" customWidth="1"/>
    <col min="15132" max="15360" width="9.140625" style="139"/>
    <col min="15361" max="15361" width="6.85546875" style="139" customWidth="1"/>
    <col min="15362" max="15362" width="30" style="139" customWidth="1"/>
    <col min="15363" max="15363" width="7.7109375" style="139" customWidth="1"/>
    <col min="15364" max="15364" width="26" style="139" customWidth="1"/>
    <col min="15365" max="15365" width="15.42578125" style="139" customWidth="1"/>
    <col min="15366" max="15366" width="31.140625" style="139" customWidth="1"/>
    <col min="15367" max="15385" width="4.7109375" style="139" customWidth="1"/>
    <col min="15386" max="15386" width="9.5703125" style="139" customWidth="1"/>
    <col min="15387" max="15387" width="13.7109375" style="139" customWidth="1"/>
    <col min="15388" max="15616" width="9.140625" style="139"/>
    <col min="15617" max="15617" width="6.85546875" style="139" customWidth="1"/>
    <col min="15618" max="15618" width="30" style="139" customWidth="1"/>
    <col min="15619" max="15619" width="7.7109375" style="139" customWidth="1"/>
    <col min="15620" max="15620" width="26" style="139" customWidth="1"/>
    <col min="15621" max="15621" width="15.42578125" style="139" customWidth="1"/>
    <col min="15622" max="15622" width="31.140625" style="139" customWidth="1"/>
    <col min="15623" max="15641" width="4.7109375" style="139" customWidth="1"/>
    <col min="15642" max="15642" width="9.5703125" style="139" customWidth="1"/>
    <col min="15643" max="15643" width="13.7109375" style="139" customWidth="1"/>
    <col min="15644" max="15872" width="9.140625" style="139"/>
    <col min="15873" max="15873" width="6.85546875" style="139" customWidth="1"/>
    <col min="15874" max="15874" width="30" style="139" customWidth="1"/>
    <col min="15875" max="15875" width="7.7109375" style="139" customWidth="1"/>
    <col min="15876" max="15876" width="26" style="139" customWidth="1"/>
    <col min="15877" max="15877" width="15.42578125" style="139" customWidth="1"/>
    <col min="15878" max="15878" width="31.140625" style="139" customWidth="1"/>
    <col min="15879" max="15897" width="4.7109375" style="139" customWidth="1"/>
    <col min="15898" max="15898" width="9.5703125" style="139" customWidth="1"/>
    <col min="15899" max="15899" width="13.7109375" style="139" customWidth="1"/>
    <col min="15900" max="16128" width="9.140625" style="139"/>
    <col min="16129" max="16129" width="6.85546875" style="139" customWidth="1"/>
    <col min="16130" max="16130" width="30" style="139" customWidth="1"/>
    <col min="16131" max="16131" width="7.7109375" style="139" customWidth="1"/>
    <col min="16132" max="16132" width="26" style="139" customWidth="1"/>
    <col min="16133" max="16133" width="15.42578125" style="139" customWidth="1"/>
    <col min="16134" max="16134" width="31.140625" style="139" customWidth="1"/>
    <col min="16135" max="16153" width="4.7109375" style="139" customWidth="1"/>
    <col min="16154" max="16154" width="9.5703125" style="139" customWidth="1"/>
    <col min="16155" max="16155" width="13.7109375" style="139" customWidth="1"/>
    <col min="16156" max="16384" width="9.140625" style="139"/>
  </cols>
  <sheetData>
    <row r="1" spans="1:27" ht="13.5" thickBot="1" x14ac:dyDescent="0.3">
      <c r="A1" s="412" t="s">
        <v>16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</row>
    <row r="2" spans="1:27" ht="39" thickBot="1" x14ac:dyDescent="0.3">
      <c r="A2" s="413" t="s">
        <v>0</v>
      </c>
      <c r="B2" s="414"/>
      <c r="C2" s="414"/>
      <c r="D2" s="414"/>
      <c r="E2" s="414"/>
      <c r="F2" s="220" t="s">
        <v>1</v>
      </c>
      <c r="G2" s="221">
        <v>2000</v>
      </c>
      <c r="H2" s="221">
        <v>2001</v>
      </c>
      <c r="I2" s="221">
        <v>2002</v>
      </c>
      <c r="J2" s="221">
        <v>2003</v>
      </c>
      <c r="K2" s="221">
        <v>2004</v>
      </c>
      <c r="L2" s="221">
        <v>2005</v>
      </c>
      <c r="M2" s="221">
        <v>2006</v>
      </c>
      <c r="N2" s="221">
        <v>2007</v>
      </c>
      <c r="O2" s="221">
        <v>2008</v>
      </c>
      <c r="P2" s="221">
        <v>2009</v>
      </c>
      <c r="Q2" s="221">
        <v>2010</v>
      </c>
      <c r="R2" s="221">
        <v>2011</v>
      </c>
      <c r="S2" s="221">
        <v>2012</v>
      </c>
      <c r="T2" s="221">
        <v>2013</v>
      </c>
      <c r="U2" s="221">
        <v>2014</v>
      </c>
      <c r="V2" s="221">
        <v>2015</v>
      </c>
      <c r="W2" s="221">
        <v>2016</v>
      </c>
      <c r="X2" s="221">
        <v>2017</v>
      </c>
      <c r="Y2" s="221">
        <v>2018</v>
      </c>
      <c r="Z2" s="221" t="s">
        <v>5</v>
      </c>
      <c r="AA2" s="222" t="s">
        <v>11</v>
      </c>
    </row>
    <row r="3" spans="1:27" ht="25.5" x14ac:dyDescent="0.25">
      <c r="A3" s="415" t="s">
        <v>1892</v>
      </c>
      <c r="B3" s="416"/>
      <c r="C3" s="416"/>
      <c r="D3" s="416"/>
      <c r="E3" s="416"/>
      <c r="F3" s="224" t="s">
        <v>2</v>
      </c>
      <c r="G3" s="56">
        <v>0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6">
        <v>0</v>
      </c>
      <c r="X3" s="56">
        <v>0</v>
      </c>
      <c r="Y3" s="56">
        <v>0</v>
      </c>
      <c r="Z3" s="56">
        <v>0</v>
      </c>
      <c r="AA3" s="419"/>
    </row>
    <row r="4" spans="1:27" ht="26.25" thickBot="1" x14ac:dyDescent="0.3">
      <c r="A4" s="417"/>
      <c r="B4" s="418"/>
      <c r="C4" s="418"/>
      <c r="D4" s="418"/>
      <c r="E4" s="418"/>
      <c r="F4" s="225" t="s">
        <v>3</v>
      </c>
      <c r="G4" s="57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420"/>
    </row>
    <row r="5" spans="1:27" ht="13.5" thickBot="1" x14ac:dyDescent="0.3">
      <c r="A5" s="421" t="s">
        <v>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3"/>
    </row>
    <row r="6" spans="1:27" ht="39" thickBot="1" x14ac:dyDescent="0.3">
      <c r="A6" s="223" t="s">
        <v>4</v>
      </c>
      <c r="B6" s="414" t="s">
        <v>14</v>
      </c>
      <c r="C6" s="414"/>
      <c r="D6" s="220" t="s">
        <v>15</v>
      </c>
      <c r="E6" s="220" t="s">
        <v>7</v>
      </c>
      <c r="F6" s="220" t="s">
        <v>1</v>
      </c>
      <c r="G6" s="221">
        <v>2000</v>
      </c>
      <c r="H6" s="221">
        <v>2001</v>
      </c>
      <c r="I6" s="221">
        <v>2002</v>
      </c>
      <c r="J6" s="221">
        <v>2003</v>
      </c>
      <c r="K6" s="221">
        <v>2004</v>
      </c>
      <c r="L6" s="221">
        <v>2005</v>
      </c>
      <c r="M6" s="221">
        <v>2006</v>
      </c>
      <c r="N6" s="221">
        <v>2007</v>
      </c>
      <c r="O6" s="221">
        <v>2008</v>
      </c>
      <c r="P6" s="221">
        <v>2009</v>
      </c>
      <c r="Q6" s="221">
        <v>2010</v>
      </c>
      <c r="R6" s="221">
        <v>2011</v>
      </c>
      <c r="S6" s="221">
        <v>2012</v>
      </c>
      <c r="T6" s="221">
        <v>2013</v>
      </c>
      <c r="U6" s="221">
        <v>2014</v>
      </c>
      <c r="V6" s="221">
        <v>2015</v>
      </c>
      <c r="W6" s="221">
        <v>2016</v>
      </c>
      <c r="X6" s="221">
        <v>2017</v>
      </c>
      <c r="Y6" s="221">
        <v>2018</v>
      </c>
      <c r="Z6" s="221" t="s">
        <v>5</v>
      </c>
      <c r="AA6" s="222" t="s">
        <v>11</v>
      </c>
    </row>
    <row r="7" spans="1:27" x14ac:dyDescent="0.25">
      <c r="A7" s="496">
        <v>1</v>
      </c>
      <c r="B7" s="426" t="s">
        <v>8</v>
      </c>
      <c r="C7" s="426"/>
      <c r="D7" s="357" t="s">
        <v>2243</v>
      </c>
      <c r="E7" s="428" t="s">
        <v>1298</v>
      </c>
      <c r="F7" s="226" t="s">
        <v>6</v>
      </c>
      <c r="G7" s="37">
        <v>57</v>
      </c>
      <c r="H7" s="37">
        <v>51</v>
      </c>
      <c r="I7" s="37">
        <v>56</v>
      </c>
      <c r="J7" s="37">
        <v>46</v>
      </c>
      <c r="K7" s="37">
        <v>40</v>
      </c>
      <c r="L7" s="37">
        <v>53</v>
      </c>
      <c r="M7" s="37">
        <v>0</v>
      </c>
      <c r="N7" s="37">
        <v>54</v>
      </c>
      <c r="O7" s="37">
        <v>27</v>
      </c>
      <c r="P7" s="37">
        <v>0</v>
      </c>
      <c r="Q7" s="37">
        <v>16</v>
      </c>
      <c r="R7" s="37">
        <v>17</v>
      </c>
      <c r="S7" s="37">
        <v>12</v>
      </c>
      <c r="T7" s="37">
        <v>0</v>
      </c>
      <c r="U7" s="37">
        <v>5</v>
      </c>
      <c r="V7" s="37">
        <v>0</v>
      </c>
      <c r="W7" s="37">
        <v>1</v>
      </c>
      <c r="X7" s="37">
        <v>4</v>
      </c>
      <c r="Y7" s="37">
        <v>18</v>
      </c>
      <c r="Z7" s="37">
        <f>SUM(G7:Y7)</f>
        <v>457</v>
      </c>
      <c r="AA7" s="498"/>
    </row>
    <row r="8" spans="1:27" ht="26.25" thickBot="1" x14ac:dyDescent="0.3">
      <c r="A8" s="497"/>
      <c r="B8" s="436"/>
      <c r="C8" s="436"/>
      <c r="D8" s="358"/>
      <c r="E8" s="439"/>
      <c r="F8" s="228" t="s">
        <v>3</v>
      </c>
      <c r="G8" s="20">
        <v>57</v>
      </c>
      <c r="H8" s="20">
        <v>51</v>
      </c>
      <c r="I8" s="20">
        <v>56</v>
      </c>
      <c r="J8" s="20">
        <v>46</v>
      </c>
      <c r="K8" s="20">
        <v>40</v>
      </c>
      <c r="L8" s="20">
        <v>53</v>
      </c>
      <c r="M8" s="20">
        <v>0</v>
      </c>
      <c r="N8" s="20">
        <v>54</v>
      </c>
      <c r="O8" s="20">
        <v>27</v>
      </c>
      <c r="P8" s="20">
        <v>0</v>
      </c>
      <c r="Q8" s="20">
        <v>16</v>
      </c>
      <c r="R8" s="20">
        <v>17</v>
      </c>
      <c r="S8" s="20">
        <v>12</v>
      </c>
      <c r="T8" s="20">
        <v>0</v>
      </c>
      <c r="U8" s="20">
        <v>5</v>
      </c>
      <c r="V8" s="20">
        <v>0</v>
      </c>
      <c r="W8" s="20">
        <v>1</v>
      </c>
      <c r="X8" s="20">
        <v>4</v>
      </c>
      <c r="Y8" s="20">
        <v>18</v>
      </c>
      <c r="Z8" s="20">
        <f t="shared" ref="Z8:Z26" si="0">SUM(G8:Y8)</f>
        <v>457</v>
      </c>
      <c r="AA8" s="419"/>
    </row>
    <row r="9" spans="1:27" x14ac:dyDescent="0.25">
      <c r="A9" s="496" t="s">
        <v>12</v>
      </c>
      <c r="B9" s="426" t="s">
        <v>8</v>
      </c>
      <c r="C9" s="426"/>
      <c r="D9" s="357" t="s">
        <v>2244</v>
      </c>
      <c r="E9" s="428" t="s">
        <v>1299</v>
      </c>
      <c r="F9" s="226" t="s">
        <v>6</v>
      </c>
      <c r="G9" s="37">
        <v>6</v>
      </c>
      <c r="H9" s="37">
        <v>6</v>
      </c>
      <c r="I9" s="37">
        <v>1</v>
      </c>
      <c r="J9" s="37">
        <v>4</v>
      </c>
      <c r="K9" s="37">
        <v>2</v>
      </c>
      <c r="L9" s="37">
        <v>4</v>
      </c>
      <c r="M9" s="37">
        <v>0</v>
      </c>
      <c r="N9" s="37">
        <v>2</v>
      </c>
      <c r="O9" s="37">
        <v>3</v>
      </c>
      <c r="P9" s="37">
        <v>4</v>
      </c>
      <c r="Q9" s="37">
        <v>3</v>
      </c>
      <c r="R9" s="37">
        <v>0</v>
      </c>
      <c r="S9" s="37">
        <v>2</v>
      </c>
      <c r="T9" s="37">
        <v>0</v>
      </c>
      <c r="U9" s="37">
        <v>5</v>
      </c>
      <c r="V9" s="37">
        <v>0</v>
      </c>
      <c r="W9" s="37">
        <v>4</v>
      </c>
      <c r="X9" s="37">
        <v>1</v>
      </c>
      <c r="Y9" s="37">
        <v>0</v>
      </c>
      <c r="Z9" s="37">
        <f t="shared" si="0"/>
        <v>47</v>
      </c>
      <c r="AA9" s="498"/>
    </row>
    <row r="10" spans="1:27" ht="26.25" thickBot="1" x14ac:dyDescent="0.3">
      <c r="A10" s="497"/>
      <c r="B10" s="436"/>
      <c r="C10" s="436"/>
      <c r="D10" s="358"/>
      <c r="E10" s="439"/>
      <c r="F10" s="228" t="s">
        <v>3</v>
      </c>
      <c r="G10" s="20">
        <v>6</v>
      </c>
      <c r="H10" s="20">
        <v>6</v>
      </c>
      <c r="I10" s="20">
        <v>1</v>
      </c>
      <c r="J10" s="20">
        <v>4</v>
      </c>
      <c r="K10" s="20">
        <v>2</v>
      </c>
      <c r="L10" s="20">
        <v>4</v>
      </c>
      <c r="M10" s="20">
        <v>0</v>
      </c>
      <c r="N10" s="20">
        <v>2</v>
      </c>
      <c r="O10" s="20">
        <v>3</v>
      </c>
      <c r="P10" s="20">
        <v>4</v>
      </c>
      <c r="Q10" s="20">
        <v>3</v>
      </c>
      <c r="R10" s="20">
        <v>0</v>
      </c>
      <c r="S10" s="20">
        <v>2</v>
      </c>
      <c r="T10" s="20">
        <v>0</v>
      </c>
      <c r="U10" s="20">
        <v>5</v>
      </c>
      <c r="V10" s="20">
        <v>0</v>
      </c>
      <c r="W10" s="20">
        <v>4</v>
      </c>
      <c r="X10" s="20">
        <v>1</v>
      </c>
      <c r="Y10" s="20">
        <v>0</v>
      </c>
      <c r="Z10" s="20">
        <f t="shared" si="0"/>
        <v>47</v>
      </c>
      <c r="AA10" s="419"/>
    </row>
    <row r="11" spans="1:27" x14ac:dyDescent="0.25">
      <c r="A11" s="496" t="s">
        <v>22</v>
      </c>
      <c r="B11" s="426" t="s">
        <v>8</v>
      </c>
      <c r="C11" s="426"/>
      <c r="D11" s="357" t="s">
        <v>2245</v>
      </c>
      <c r="E11" s="428" t="s">
        <v>1300</v>
      </c>
      <c r="F11" s="226" t="s">
        <v>6</v>
      </c>
      <c r="G11" s="37">
        <v>94</v>
      </c>
      <c r="H11" s="37">
        <v>65</v>
      </c>
      <c r="I11" s="37">
        <v>78</v>
      </c>
      <c r="J11" s="37">
        <v>93</v>
      </c>
      <c r="K11" s="37">
        <v>74</v>
      </c>
      <c r="L11" s="37">
        <v>99</v>
      </c>
      <c r="M11" s="37">
        <v>84</v>
      </c>
      <c r="N11" s="37">
        <v>77</v>
      </c>
      <c r="O11" s="37">
        <v>78</v>
      </c>
      <c r="P11" s="37">
        <v>84</v>
      </c>
      <c r="Q11" s="37">
        <v>95</v>
      </c>
      <c r="R11" s="37">
        <v>67</v>
      </c>
      <c r="S11" s="37">
        <v>74</v>
      </c>
      <c r="T11" s="37">
        <v>82</v>
      </c>
      <c r="U11" s="37">
        <v>70</v>
      </c>
      <c r="V11" s="37">
        <v>143</v>
      </c>
      <c r="W11" s="37">
        <v>131</v>
      </c>
      <c r="X11" s="37">
        <v>86</v>
      </c>
      <c r="Y11" s="37">
        <v>82</v>
      </c>
      <c r="Z11" s="37">
        <f t="shared" si="0"/>
        <v>1656</v>
      </c>
      <c r="AA11" s="498"/>
    </row>
    <row r="12" spans="1:27" ht="25.5" x14ac:dyDescent="0.25">
      <c r="A12" s="497"/>
      <c r="B12" s="436"/>
      <c r="C12" s="436"/>
      <c r="D12" s="358"/>
      <c r="E12" s="439"/>
      <c r="F12" s="228" t="s">
        <v>3</v>
      </c>
      <c r="G12" s="20">
        <v>94</v>
      </c>
      <c r="H12" s="20">
        <v>65</v>
      </c>
      <c r="I12" s="20">
        <v>78</v>
      </c>
      <c r="J12" s="20">
        <v>93</v>
      </c>
      <c r="K12" s="20">
        <v>74</v>
      </c>
      <c r="L12" s="20">
        <v>99</v>
      </c>
      <c r="M12" s="20">
        <v>84</v>
      </c>
      <c r="N12" s="20">
        <v>77</v>
      </c>
      <c r="O12" s="20">
        <v>78</v>
      </c>
      <c r="P12" s="20">
        <v>84</v>
      </c>
      <c r="Q12" s="20">
        <v>95</v>
      </c>
      <c r="R12" s="20">
        <v>67</v>
      </c>
      <c r="S12" s="20">
        <v>74</v>
      </c>
      <c r="T12" s="20">
        <v>82</v>
      </c>
      <c r="U12" s="20">
        <v>70</v>
      </c>
      <c r="V12" s="20">
        <v>143</v>
      </c>
      <c r="W12" s="20">
        <v>131</v>
      </c>
      <c r="X12" s="20">
        <v>86</v>
      </c>
      <c r="Y12" s="20">
        <v>82</v>
      </c>
      <c r="Z12" s="20">
        <f t="shared" si="0"/>
        <v>1656</v>
      </c>
      <c r="AA12" s="419"/>
    </row>
    <row r="13" spans="1:27" x14ac:dyDescent="0.25">
      <c r="A13" s="497"/>
      <c r="B13" s="436" t="s">
        <v>10</v>
      </c>
      <c r="C13" s="440" t="s">
        <v>76</v>
      </c>
      <c r="D13" s="358" t="s">
        <v>2246</v>
      </c>
      <c r="E13" s="439" t="s">
        <v>1301</v>
      </c>
      <c r="F13" s="228" t="s">
        <v>6</v>
      </c>
      <c r="G13" s="20">
        <v>8</v>
      </c>
      <c r="H13" s="20">
        <v>4</v>
      </c>
      <c r="I13" s="20">
        <v>3</v>
      </c>
      <c r="J13" s="20">
        <v>4</v>
      </c>
      <c r="K13" s="20">
        <v>8</v>
      </c>
      <c r="L13" s="20">
        <v>7</v>
      </c>
      <c r="M13" s="20">
        <v>0</v>
      </c>
      <c r="N13" s="20">
        <v>4</v>
      </c>
      <c r="O13" s="20">
        <v>3</v>
      </c>
      <c r="P13" s="20">
        <v>4</v>
      </c>
      <c r="Q13" s="20">
        <v>3</v>
      </c>
      <c r="R13" s="20">
        <v>0</v>
      </c>
      <c r="S13" s="20">
        <v>3</v>
      </c>
      <c r="T13" s="20">
        <v>4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f t="shared" si="0"/>
        <v>55</v>
      </c>
      <c r="AA13" s="432"/>
    </row>
    <row r="14" spans="1:27" ht="25.5" x14ac:dyDescent="0.25">
      <c r="A14" s="497"/>
      <c r="B14" s="436"/>
      <c r="C14" s="440"/>
      <c r="D14" s="358"/>
      <c r="E14" s="439"/>
      <c r="F14" s="228" t="s">
        <v>3</v>
      </c>
      <c r="G14" s="20">
        <v>8</v>
      </c>
      <c r="H14" s="20">
        <v>4</v>
      </c>
      <c r="I14" s="20">
        <v>3</v>
      </c>
      <c r="J14" s="20">
        <v>4</v>
      </c>
      <c r="K14" s="20">
        <v>8</v>
      </c>
      <c r="L14" s="20">
        <v>7</v>
      </c>
      <c r="M14" s="20">
        <v>0</v>
      </c>
      <c r="N14" s="20">
        <v>4</v>
      </c>
      <c r="O14" s="20">
        <v>3</v>
      </c>
      <c r="P14" s="20">
        <v>4</v>
      </c>
      <c r="Q14" s="20">
        <v>3</v>
      </c>
      <c r="R14" s="20">
        <v>0</v>
      </c>
      <c r="S14" s="20">
        <v>3</v>
      </c>
      <c r="T14" s="20">
        <v>4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f t="shared" si="0"/>
        <v>55</v>
      </c>
      <c r="AA14" s="419"/>
    </row>
    <row r="15" spans="1:27" x14ac:dyDescent="0.25">
      <c r="A15" s="497"/>
      <c r="B15" s="436"/>
      <c r="C15" s="440" t="s">
        <v>277</v>
      </c>
      <c r="D15" s="358" t="s">
        <v>1302</v>
      </c>
      <c r="E15" s="442" t="s">
        <v>1303</v>
      </c>
      <c r="F15" s="228" t="s">
        <v>6</v>
      </c>
      <c r="G15" s="58">
        <v>47</v>
      </c>
      <c r="H15" s="58">
        <v>52</v>
      </c>
      <c r="I15" s="58">
        <v>44</v>
      </c>
      <c r="J15" s="58">
        <v>41</v>
      </c>
      <c r="K15" s="58">
        <v>58</v>
      </c>
      <c r="L15" s="58">
        <v>42</v>
      </c>
      <c r="M15" s="58">
        <v>160</v>
      </c>
      <c r="N15" s="58">
        <v>172</v>
      </c>
      <c r="O15" s="58">
        <v>96</v>
      </c>
      <c r="P15" s="58">
        <v>51</v>
      </c>
      <c r="Q15" s="58">
        <v>27</v>
      </c>
      <c r="R15" s="58">
        <v>35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20">
        <f t="shared" si="0"/>
        <v>825</v>
      </c>
      <c r="AA15" s="446"/>
    </row>
    <row r="16" spans="1:27" ht="26.25" thickBot="1" x14ac:dyDescent="0.3">
      <c r="A16" s="499"/>
      <c r="B16" s="437"/>
      <c r="C16" s="441"/>
      <c r="D16" s="359"/>
      <c r="E16" s="443"/>
      <c r="F16" s="225" t="s">
        <v>3</v>
      </c>
      <c r="G16" s="59">
        <v>47</v>
      </c>
      <c r="H16" s="59">
        <v>52</v>
      </c>
      <c r="I16" s="59">
        <v>44</v>
      </c>
      <c r="J16" s="59">
        <v>41</v>
      </c>
      <c r="K16" s="59">
        <v>58</v>
      </c>
      <c r="L16" s="59">
        <v>42</v>
      </c>
      <c r="M16" s="59">
        <v>160</v>
      </c>
      <c r="N16" s="59">
        <v>172</v>
      </c>
      <c r="O16" s="59">
        <v>96</v>
      </c>
      <c r="P16" s="59">
        <v>51</v>
      </c>
      <c r="Q16" s="59">
        <v>27</v>
      </c>
      <c r="R16" s="59">
        <v>35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7">
        <f t="shared" si="0"/>
        <v>825</v>
      </c>
      <c r="AA16" s="420"/>
    </row>
    <row r="17" spans="1:27" x14ac:dyDescent="0.25">
      <c r="A17" s="496" t="s">
        <v>24</v>
      </c>
      <c r="B17" s="426" t="s">
        <v>8</v>
      </c>
      <c r="C17" s="426"/>
      <c r="D17" s="357" t="s">
        <v>2247</v>
      </c>
      <c r="E17" s="428" t="s">
        <v>1304</v>
      </c>
      <c r="F17" s="226" t="s">
        <v>6</v>
      </c>
      <c r="G17" s="37">
        <v>75</v>
      </c>
      <c r="H17" s="37">
        <v>100</v>
      </c>
      <c r="I17" s="37">
        <v>109</v>
      </c>
      <c r="J17" s="37">
        <v>96</v>
      </c>
      <c r="K17" s="37">
        <v>116</v>
      </c>
      <c r="L17" s="37">
        <v>88</v>
      </c>
      <c r="M17" s="37">
        <v>118</v>
      </c>
      <c r="N17" s="37">
        <v>73</v>
      </c>
      <c r="O17" s="37">
        <v>74</v>
      </c>
      <c r="P17" s="37">
        <v>80</v>
      </c>
      <c r="Q17" s="37">
        <v>52</v>
      </c>
      <c r="R17" s="37">
        <v>83</v>
      </c>
      <c r="S17" s="37">
        <v>64</v>
      </c>
      <c r="T17" s="37">
        <v>85</v>
      </c>
      <c r="U17" s="37">
        <v>86</v>
      </c>
      <c r="V17" s="37">
        <v>89</v>
      </c>
      <c r="W17" s="37">
        <v>67</v>
      </c>
      <c r="X17" s="37">
        <v>93</v>
      </c>
      <c r="Y17" s="37">
        <v>74</v>
      </c>
      <c r="Z17" s="37">
        <f t="shared" si="0"/>
        <v>1622</v>
      </c>
      <c r="AA17" s="498" t="s">
        <v>2342</v>
      </c>
    </row>
    <row r="18" spans="1:27" ht="26.25" thickBot="1" x14ac:dyDescent="0.3">
      <c r="A18" s="497"/>
      <c r="B18" s="436"/>
      <c r="C18" s="436"/>
      <c r="D18" s="358"/>
      <c r="E18" s="439"/>
      <c r="F18" s="228" t="s">
        <v>3</v>
      </c>
      <c r="G18" s="20">
        <v>75</v>
      </c>
      <c r="H18" s="20">
        <v>85</v>
      </c>
      <c r="I18" s="20">
        <v>109</v>
      </c>
      <c r="J18" s="20">
        <v>96</v>
      </c>
      <c r="K18" s="20">
        <v>116</v>
      </c>
      <c r="L18" s="20">
        <v>88</v>
      </c>
      <c r="M18" s="20">
        <v>118</v>
      </c>
      <c r="N18" s="20">
        <v>62</v>
      </c>
      <c r="O18" s="20">
        <v>74</v>
      </c>
      <c r="P18" s="20">
        <v>80</v>
      </c>
      <c r="Q18" s="20">
        <v>52</v>
      </c>
      <c r="R18" s="20">
        <v>83</v>
      </c>
      <c r="S18" s="20">
        <v>64</v>
      </c>
      <c r="T18" s="20">
        <v>85</v>
      </c>
      <c r="U18" s="20">
        <v>86</v>
      </c>
      <c r="V18" s="20">
        <v>89</v>
      </c>
      <c r="W18" s="20">
        <v>67</v>
      </c>
      <c r="X18" s="20">
        <v>93</v>
      </c>
      <c r="Y18" s="20">
        <v>74</v>
      </c>
      <c r="Z18" s="20">
        <f t="shared" si="0"/>
        <v>1596</v>
      </c>
      <c r="AA18" s="419"/>
    </row>
    <row r="19" spans="1:27" x14ac:dyDescent="0.25">
      <c r="A19" s="496" t="s">
        <v>25</v>
      </c>
      <c r="B19" s="426" t="s">
        <v>8</v>
      </c>
      <c r="C19" s="426"/>
      <c r="D19" s="357" t="s">
        <v>2248</v>
      </c>
      <c r="E19" s="428" t="s">
        <v>1305</v>
      </c>
      <c r="F19" s="226" t="s">
        <v>6</v>
      </c>
      <c r="G19" s="37">
        <v>78</v>
      </c>
      <c r="H19" s="37">
        <v>82</v>
      </c>
      <c r="I19" s="37">
        <v>83</v>
      </c>
      <c r="J19" s="37">
        <v>74</v>
      </c>
      <c r="K19" s="37">
        <v>79</v>
      </c>
      <c r="L19" s="37">
        <v>73</v>
      </c>
      <c r="M19" s="37">
        <v>68</v>
      </c>
      <c r="N19" s="37">
        <v>67</v>
      </c>
      <c r="O19" s="37">
        <v>69</v>
      </c>
      <c r="P19" s="37">
        <v>70</v>
      </c>
      <c r="Q19" s="37">
        <v>74</v>
      </c>
      <c r="R19" s="37">
        <v>72</v>
      </c>
      <c r="S19" s="37">
        <v>71</v>
      </c>
      <c r="T19" s="37">
        <v>69</v>
      </c>
      <c r="U19" s="37">
        <v>71</v>
      </c>
      <c r="V19" s="37">
        <v>42</v>
      </c>
      <c r="W19" s="37">
        <v>71</v>
      </c>
      <c r="X19" s="37">
        <v>67</v>
      </c>
      <c r="Y19" s="37">
        <v>56</v>
      </c>
      <c r="Z19" s="37">
        <f t="shared" si="0"/>
        <v>1336</v>
      </c>
      <c r="AA19" s="498"/>
    </row>
    <row r="20" spans="1:27" ht="25.5" x14ac:dyDescent="0.25">
      <c r="A20" s="497"/>
      <c r="B20" s="436"/>
      <c r="C20" s="436"/>
      <c r="D20" s="358"/>
      <c r="E20" s="439"/>
      <c r="F20" s="228" t="s">
        <v>3</v>
      </c>
      <c r="G20" s="20">
        <v>78</v>
      </c>
      <c r="H20" s="20">
        <v>82</v>
      </c>
      <c r="I20" s="20">
        <v>83</v>
      </c>
      <c r="J20" s="20">
        <v>74</v>
      </c>
      <c r="K20" s="20">
        <v>79</v>
      </c>
      <c r="L20" s="20">
        <v>73</v>
      </c>
      <c r="M20" s="20">
        <v>68</v>
      </c>
      <c r="N20" s="20">
        <v>67</v>
      </c>
      <c r="O20" s="20">
        <v>69</v>
      </c>
      <c r="P20" s="20">
        <v>70</v>
      </c>
      <c r="Q20" s="20">
        <v>74</v>
      </c>
      <c r="R20" s="20">
        <v>72</v>
      </c>
      <c r="S20" s="20">
        <v>71</v>
      </c>
      <c r="T20" s="20">
        <v>69</v>
      </c>
      <c r="U20" s="20">
        <v>71</v>
      </c>
      <c r="V20" s="20">
        <v>42</v>
      </c>
      <c r="W20" s="20">
        <v>71</v>
      </c>
      <c r="X20" s="20">
        <v>67</v>
      </c>
      <c r="Y20" s="20">
        <v>56</v>
      </c>
      <c r="Z20" s="20">
        <f t="shared" si="0"/>
        <v>1336</v>
      </c>
      <c r="AA20" s="419"/>
    </row>
    <row r="21" spans="1:27" x14ac:dyDescent="0.25">
      <c r="A21" s="497"/>
      <c r="B21" s="436" t="s">
        <v>10</v>
      </c>
      <c r="C21" s="440" t="s">
        <v>75</v>
      </c>
      <c r="D21" s="358" t="s">
        <v>1306</v>
      </c>
      <c r="E21" s="439" t="s">
        <v>1307</v>
      </c>
      <c r="F21" s="228" t="s">
        <v>6</v>
      </c>
      <c r="G21" s="20">
        <v>10</v>
      </c>
      <c r="H21" s="20">
        <v>13</v>
      </c>
      <c r="I21" s="20">
        <v>24</v>
      </c>
      <c r="J21" s="20">
        <v>14</v>
      </c>
      <c r="K21" s="20">
        <v>17</v>
      </c>
      <c r="L21" s="20">
        <v>5</v>
      </c>
      <c r="M21" s="20">
        <v>12</v>
      </c>
      <c r="N21" s="20">
        <v>5</v>
      </c>
      <c r="O21" s="20">
        <v>9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f t="shared" si="0"/>
        <v>109</v>
      </c>
      <c r="AA21" s="432"/>
    </row>
    <row r="22" spans="1:27" ht="25.5" x14ac:dyDescent="0.25">
      <c r="A22" s="497"/>
      <c r="B22" s="436"/>
      <c r="C22" s="440"/>
      <c r="D22" s="358"/>
      <c r="E22" s="439"/>
      <c r="F22" s="228" t="s">
        <v>3</v>
      </c>
      <c r="G22" s="20">
        <v>10</v>
      </c>
      <c r="H22" s="20">
        <v>13</v>
      </c>
      <c r="I22" s="20">
        <v>24</v>
      </c>
      <c r="J22" s="20">
        <v>14</v>
      </c>
      <c r="K22" s="20">
        <v>17</v>
      </c>
      <c r="L22" s="20">
        <v>5</v>
      </c>
      <c r="M22" s="20">
        <v>12</v>
      </c>
      <c r="N22" s="20">
        <v>5</v>
      </c>
      <c r="O22" s="20">
        <v>9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f t="shared" si="0"/>
        <v>109</v>
      </c>
      <c r="AA22" s="419"/>
    </row>
    <row r="23" spans="1:27" x14ac:dyDescent="0.25">
      <c r="A23" s="497"/>
      <c r="B23" s="436"/>
      <c r="C23" s="440" t="s">
        <v>74</v>
      </c>
      <c r="D23" s="358" t="s">
        <v>1308</v>
      </c>
      <c r="E23" s="442" t="s">
        <v>1309</v>
      </c>
      <c r="F23" s="228" t="s">
        <v>6</v>
      </c>
      <c r="G23" s="58">
        <v>12</v>
      </c>
      <c r="H23" s="58">
        <v>11</v>
      </c>
      <c r="I23" s="58">
        <v>9</v>
      </c>
      <c r="J23" s="58">
        <v>7</v>
      </c>
      <c r="K23" s="58">
        <v>10</v>
      </c>
      <c r="L23" s="58">
        <v>8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20">
        <f t="shared" si="0"/>
        <v>57</v>
      </c>
      <c r="AA23" s="446"/>
    </row>
    <row r="24" spans="1:27" ht="26.25" thickBot="1" x14ac:dyDescent="0.3">
      <c r="A24" s="499"/>
      <c r="B24" s="437"/>
      <c r="C24" s="441"/>
      <c r="D24" s="359"/>
      <c r="E24" s="443"/>
      <c r="F24" s="225" t="s">
        <v>3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7">
        <f t="shared" si="0"/>
        <v>0</v>
      </c>
      <c r="AA24" s="420"/>
    </row>
    <row r="25" spans="1:27" x14ac:dyDescent="0.25">
      <c r="A25" s="496" t="s">
        <v>26</v>
      </c>
      <c r="B25" s="426" t="s">
        <v>8</v>
      </c>
      <c r="C25" s="426"/>
      <c r="D25" s="357" t="s">
        <v>2286</v>
      </c>
      <c r="E25" s="428" t="s">
        <v>1310</v>
      </c>
      <c r="F25" s="226" t="s">
        <v>6</v>
      </c>
      <c r="G25" s="37">
        <v>108</v>
      </c>
      <c r="H25" s="37">
        <v>120</v>
      </c>
      <c r="I25" s="37">
        <v>103</v>
      </c>
      <c r="J25" s="37">
        <v>126</v>
      </c>
      <c r="K25" s="37">
        <v>107</v>
      </c>
      <c r="L25" s="37">
        <v>99</v>
      </c>
      <c r="M25" s="37">
        <v>99</v>
      </c>
      <c r="N25" s="37">
        <v>93</v>
      </c>
      <c r="O25" s="37">
        <v>112</v>
      </c>
      <c r="P25" s="37">
        <v>106</v>
      </c>
      <c r="Q25" s="37">
        <v>97</v>
      </c>
      <c r="R25" s="37">
        <v>80</v>
      </c>
      <c r="S25" s="37">
        <v>74</v>
      </c>
      <c r="T25" s="37">
        <v>72</v>
      </c>
      <c r="U25" s="37">
        <v>65</v>
      </c>
      <c r="V25" s="37">
        <v>0</v>
      </c>
      <c r="W25" s="37">
        <v>0</v>
      </c>
      <c r="X25" s="37">
        <v>67</v>
      </c>
      <c r="Y25" s="37">
        <v>65</v>
      </c>
      <c r="Z25" s="37">
        <f t="shared" si="0"/>
        <v>1593</v>
      </c>
      <c r="AA25" s="498"/>
    </row>
    <row r="26" spans="1:27" ht="26.25" thickBot="1" x14ac:dyDescent="0.3">
      <c r="A26" s="500"/>
      <c r="B26" s="427"/>
      <c r="C26" s="427"/>
      <c r="D26" s="355"/>
      <c r="E26" s="430"/>
      <c r="F26" s="227" t="s">
        <v>3</v>
      </c>
      <c r="G26" s="80">
        <v>108</v>
      </c>
      <c r="H26" s="80">
        <v>120</v>
      </c>
      <c r="I26" s="80">
        <v>103</v>
      </c>
      <c r="J26" s="80">
        <v>126</v>
      </c>
      <c r="K26" s="80">
        <v>107</v>
      </c>
      <c r="L26" s="80">
        <v>99</v>
      </c>
      <c r="M26" s="80">
        <v>99</v>
      </c>
      <c r="N26" s="80">
        <v>93</v>
      </c>
      <c r="O26" s="80">
        <v>112</v>
      </c>
      <c r="P26" s="80">
        <v>106</v>
      </c>
      <c r="Q26" s="80">
        <v>97</v>
      </c>
      <c r="R26" s="80">
        <v>80</v>
      </c>
      <c r="S26" s="80">
        <v>74</v>
      </c>
      <c r="T26" s="80">
        <v>72</v>
      </c>
      <c r="U26" s="80">
        <v>65</v>
      </c>
      <c r="V26" s="80">
        <v>0</v>
      </c>
      <c r="W26" s="80">
        <v>0</v>
      </c>
      <c r="X26" s="80">
        <v>67</v>
      </c>
      <c r="Y26" s="80">
        <v>65</v>
      </c>
      <c r="Z26" s="80">
        <f t="shared" si="0"/>
        <v>1593</v>
      </c>
      <c r="AA26" s="501"/>
    </row>
    <row r="27" spans="1:27" x14ac:dyDescent="0.25">
      <c r="A27" s="456" t="s">
        <v>13</v>
      </c>
      <c r="B27" s="457"/>
      <c r="C27" s="457"/>
      <c r="D27" s="457"/>
      <c r="E27" s="457"/>
      <c r="F27" s="226" t="s">
        <v>6</v>
      </c>
      <c r="G27" s="61">
        <f>G25+G23+G21+G19+G17+G15+G13+G11+G9+G7</f>
        <v>495</v>
      </c>
      <c r="H27" s="61">
        <f t="shared" ref="H27:Z27" si="1">H25+H23+H21+H19+H17+H15+H13+H11+H9+H7</f>
        <v>504</v>
      </c>
      <c r="I27" s="61">
        <f t="shared" si="1"/>
        <v>510</v>
      </c>
      <c r="J27" s="61">
        <f t="shared" si="1"/>
        <v>505</v>
      </c>
      <c r="K27" s="61">
        <f t="shared" si="1"/>
        <v>511</v>
      </c>
      <c r="L27" s="61">
        <f t="shared" si="1"/>
        <v>478</v>
      </c>
      <c r="M27" s="61">
        <f t="shared" si="1"/>
        <v>541</v>
      </c>
      <c r="N27" s="61">
        <f t="shared" si="1"/>
        <v>547</v>
      </c>
      <c r="O27" s="61">
        <f t="shared" si="1"/>
        <v>471</v>
      </c>
      <c r="P27" s="61">
        <f t="shared" si="1"/>
        <v>399</v>
      </c>
      <c r="Q27" s="61">
        <f t="shared" si="1"/>
        <v>367</v>
      </c>
      <c r="R27" s="61">
        <f t="shared" si="1"/>
        <v>354</v>
      </c>
      <c r="S27" s="61">
        <f t="shared" si="1"/>
        <v>300</v>
      </c>
      <c r="T27" s="61">
        <f t="shared" si="1"/>
        <v>312</v>
      </c>
      <c r="U27" s="61">
        <f t="shared" si="1"/>
        <v>302</v>
      </c>
      <c r="V27" s="61">
        <f t="shared" si="1"/>
        <v>274</v>
      </c>
      <c r="W27" s="61">
        <f t="shared" si="1"/>
        <v>274</v>
      </c>
      <c r="X27" s="61">
        <f t="shared" si="1"/>
        <v>318</v>
      </c>
      <c r="Y27" s="61">
        <f t="shared" si="1"/>
        <v>295</v>
      </c>
      <c r="Z27" s="61">
        <f t="shared" si="1"/>
        <v>7757</v>
      </c>
      <c r="AA27" s="210"/>
    </row>
    <row r="28" spans="1:27" ht="26.25" thickBot="1" x14ac:dyDescent="0.3">
      <c r="A28" s="458"/>
      <c r="B28" s="459"/>
      <c r="C28" s="459"/>
      <c r="D28" s="459"/>
      <c r="E28" s="459"/>
      <c r="F28" s="225" t="s">
        <v>3</v>
      </c>
      <c r="G28" s="59">
        <f>G26+G24+G22+G20+G18+G16+G14+G12+G10+G8</f>
        <v>483</v>
      </c>
      <c r="H28" s="59">
        <f t="shared" ref="H28:Z28" si="2">H26+H24+H22+H20+H18+H16+H14+H12+H10+H8</f>
        <v>478</v>
      </c>
      <c r="I28" s="59">
        <f t="shared" si="2"/>
        <v>501</v>
      </c>
      <c r="J28" s="59">
        <f t="shared" si="2"/>
        <v>498</v>
      </c>
      <c r="K28" s="59">
        <f t="shared" si="2"/>
        <v>501</v>
      </c>
      <c r="L28" s="59">
        <f t="shared" si="2"/>
        <v>470</v>
      </c>
      <c r="M28" s="59">
        <f t="shared" si="2"/>
        <v>541</v>
      </c>
      <c r="N28" s="59">
        <f t="shared" si="2"/>
        <v>536</v>
      </c>
      <c r="O28" s="59">
        <f t="shared" si="2"/>
        <v>471</v>
      </c>
      <c r="P28" s="59">
        <f t="shared" si="2"/>
        <v>399</v>
      </c>
      <c r="Q28" s="59">
        <f t="shared" si="2"/>
        <v>367</v>
      </c>
      <c r="R28" s="59">
        <f t="shared" si="2"/>
        <v>354</v>
      </c>
      <c r="S28" s="59">
        <f t="shared" si="2"/>
        <v>300</v>
      </c>
      <c r="T28" s="59">
        <f t="shared" si="2"/>
        <v>312</v>
      </c>
      <c r="U28" s="59">
        <f t="shared" si="2"/>
        <v>302</v>
      </c>
      <c r="V28" s="59">
        <f t="shared" si="2"/>
        <v>274</v>
      </c>
      <c r="W28" s="59">
        <f t="shared" si="2"/>
        <v>274</v>
      </c>
      <c r="X28" s="59">
        <f t="shared" si="2"/>
        <v>318</v>
      </c>
      <c r="Y28" s="59">
        <f t="shared" si="2"/>
        <v>295</v>
      </c>
      <c r="Z28" s="59">
        <f t="shared" si="2"/>
        <v>7674</v>
      </c>
      <c r="AA28" s="211"/>
    </row>
  </sheetData>
  <mergeCells count="55">
    <mergeCell ref="A27:E28"/>
    <mergeCell ref="C23:C24"/>
    <mergeCell ref="D23:D24"/>
    <mergeCell ref="E23:E24"/>
    <mergeCell ref="AA23:AA24"/>
    <mergeCell ref="A25:A26"/>
    <mergeCell ref="B25:C26"/>
    <mergeCell ref="D25:D26"/>
    <mergeCell ref="E25:E26"/>
    <mergeCell ref="AA25:AA26"/>
    <mergeCell ref="A19:A24"/>
    <mergeCell ref="B19:C20"/>
    <mergeCell ref="D19:D20"/>
    <mergeCell ref="E19:E20"/>
    <mergeCell ref="AA19:AA20"/>
    <mergeCell ref="B21:B24"/>
    <mergeCell ref="C21:C22"/>
    <mergeCell ref="D21:D22"/>
    <mergeCell ref="E21:E22"/>
    <mergeCell ref="AA21:AA22"/>
    <mergeCell ref="C15:C16"/>
    <mergeCell ref="D15:D16"/>
    <mergeCell ref="E15:E16"/>
    <mergeCell ref="AA15:AA16"/>
    <mergeCell ref="A17:A18"/>
    <mergeCell ref="B17:C18"/>
    <mergeCell ref="D17:D18"/>
    <mergeCell ref="E17:E18"/>
    <mergeCell ref="AA17:AA18"/>
    <mergeCell ref="A11:A16"/>
    <mergeCell ref="B11:C12"/>
    <mergeCell ref="D11:D12"/>
    <mergeCell ref="E11:E12"/>
    <mergeCell ref="AA11:AA12"/>
    <mergeCell ref="B13:B16"/>
    <mergeCell ref="C13:C14"/>
    <mergeCell ref="D13:D14"/>
    <mergeCell ref="E13:E14"/>
    <mergeCell ref="AA13:AA14"/>
    <mergeCell ref="A7:A8"/>
    <mergeCell ref="B7:C8"/>
    <mergeCell ref="D7:D8"/>
    <mergeCell ref="E7:E8"/>
    <mergeCell ref="AA7:AA8"/>
    <mergeCell ref="A9:A10"/>
    <mergeCell ref="B9:C10"/>
    <mergeCell ref="D9:D10"/>
    <mergeCell ref="E9:E10"/>
    <mergeCell ref="AA9:AA10"/>
    <mergeCell ref="B6:C6"/>
    <mergeCell ref="A1:AA1"/>
    <mergeCell ref="A2:E2"/>
    <mergeCell ref="A3:E4"/>
    <mergeCell ref="AA3:AA4"/>
    <mergeCell ref="A5:AA5"/>
  </mergeCells>
  <pageMargins left="0.7" right="0.7" top="0.75" bottom="0.75" header="0.3" footer="0.3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2" zoomScale="75" zoomScaleNormal="75" zoomScaleSheetLayoutView="100" workbookViewId="0">
      <pane xSplit="6" ySplit="5" topLeftCell="G31" activePane="bottomRight" state="frozen"/>
      <selection activeCell="A2" sqref="A2"/>
      <selection pane="topRight" activeCell="G2" sqref="G2"/>
      <selection pane="bottomLeft" activeCell="A7" sqref="A7"/>
      <selection pane="bottomRight" activeCell="F33" sqref="F33"/>
    </sheetView>
  </sheetViews>
  <sheetFormatPr defaultRowHeight="12.75" x14ac:dyDescent="0.25"/>
  <cols>
    <col min="1" max="1" width="5.28515625" style="115" customWidth="1"/>
    <col min="2" max="2" width="39.28515625" style="116" customWidth="1"/>
    <col min="3" max="3" width="5.140625" style="117" customWidth="1"/>
    <col min="4" max="4" width="50.42578125" style="118" customWidth="1"/>
    <col min="5" max="5" width="15.42578125" style="115" customWidth="1"/>
    <col min="6" max="6" width="31.140625" style="116" customWidth="1"/>
    <col min="7" max="25" width="4.7109375" style="18" customWidth="1"/>
    <col min="26" max="26" width="6" style="18" customWidth="1"/>
    <col min="27" max="27" width="26.85546875" style="155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6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57" t="s">
        <v>2346</v>
      </c>
      <c r="B3" s="275"/>
      <c r="C3" s="275"/>
      <c r="D3" s="275"/>
      <c r="E3" s="275"/>
      <c r="F3" s="27" t="s">
        <v>2</v>
      </c>
      <c r="G3" s="4">
        <v>17</v>
      </c>
      <c r="H3" s="4">
        <v>9</v>
      </c>
      <c r="I3" s="4">
        <v>10</v>
      </c>
      <c r="J3" s="4">
        <v>10</v>
      </c>
      <c r="K3" s="4">
        <v>9</v>
      </c>
      <c r="L3" s="4">
        <v>3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f>SUM(G3:Y3)</f>
        <v>58</v>
      </c>
      <c r="AA3" s="263" t="s">
        <v>1850</v>
      </c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f>SUM(G4:Y4)</f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6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1311</v>
      </c>
      <c r="E7" s="321" t="s">
        <v>1312</v>
      </c>
      <c r="F7" s="27" t="s">
        <v>6</v>
      </c>
      <c r="G7" s="62">
        <v>57</v>
      </c>
      <c r="H7" s="62">
        <v>107</v>
      </c>
      <c r="I7" s="62">
        <v>105</v>
      </c>
      <c r="J7" s="62">
        <v>99</v>
      </c>
      <c r="K7" s="62">
        <v>88</v>
      </c>
      <c r="L7" s="62">
        <v>63</v>
      </c>
      <c r="M7" s="62">
        <v>84</v>
      </c>
      <c r="N7" s="62">
        <v>86</v>
      </c>
      <c r="O7" s="62">
        <v>81</v>
      </c>
      <c r="P7" s="62">
        <v>37</v>
      </c>
      <c r="Q7" s="62">
        <v>82</v>
      </c>
      <c r="R7" s="62">
        <v>61</v>
      </c>
      <c r="S7" s="62">
        <v>49</v>
      </c>
      <c r="T7" s="62">
        <v>30</v>
      </c>
      <c r="U7" s="62">
        <v>42</v>
      </c>
      <c r="V7" s="62">
        <v>37</v>
      </c>
      <c r="W7" s="62">
        <v>51</v>
      </c>
      <c r="X7" s="62">
        <v>42</v>
      </c>
      <c r="Y7" s="62">
        <v>42</v>
      </c>
      <c r="Z7" s="4">
        <f t="shared" ref="Z7:Z58" si="0">SUM(G7:Y7)</f>
        <v>1243</v>
      </c>
      <c r="AA7" s="255"/>
    </row>
    <row r="8" spans="1:27" ht="26.25" thickBot="1" x14ac:dyDescent="0.3">
      <c r="A8" s="262"/>
      <c r="B8" s="260"/>
      <c r="C8" s="260"/>
      <c r="D8" s="276"/>
      <c r="E8" s="299"/>
      <c r="F8" s="28" t="s">
        <v>3</v>
      </c>
      <c r="G8" s="92">
        <v>57</v>
      </c>
      <c r="H8" s="92">
        <v>107</v>
      </c>
      <c r="I8" s="92">
        <v>105</v>
      </c>
      <c r="J8" s="92">
        <v>99</v>
      </c>
      <c r="K8" s="92">
        <v>88</v>
      </c>
      <c r="L8" s="92">
        <v>63</v>
      </c>
      <c r="M8" s="92">
        <v>84</v>
      </c>
      <c r="N8" s="92">
        <v>86</v>
      </c>
      <c r="O8" s="92">
        <v>81</v>
      </c>
      <c r="P8" s="92">
        <v>37</v>
      </c>
      <c r="Q8" s="92">
        <v>82</v>
      </c>
      <c r="R8" s="92">
        <v>61</v>
      </c>
      <c r="S8" s="92">
        <v>49</v>
      </c>
      <c r="T8" s="92">
        <v>30</v>
      </c>
      <c r="U8" s="92">
        <v>42</v>
      </c>
      <c r="V8" s="92">
        <v>37</v>
      </c>
      <c r="W8" s="92">
        <v>51</v>
      </c>
      <c r="X8" s="92">
        <v>42</v>
      </c>
      <c r="Y8" s="92">
        <v>42</v>
      </c>
      <c r="Z8" s="1">
        <f t="shared" si="0"/>
        <v>1243</v>
      </c>
      <c r="AA8" s="256"/>
    </row>
    <row r="9" spans="1:27" x14ac:dyDescent="0.25">
      <c r="A9" s="261" t="s">
        <v>12</v>
      </c>
      <c r="B9" s="259" t="s">
        <v>8</v>
      </c>
      <c r="C9" s="259"/>
      <c r="D9" s="275" t="s">
        <v>1313</v>
      </c>
      <c r="E9" s="321" t="s">
        <v>1314</v>
      </c>
      <c r="F9" s="27" t="s">
        <v>6</v>
      </c>
      <c r="G9" s="62">
        <v>80</v>
      </c>
      <c r="H9" s="62">
        <v>74</v>
      </c>
      <c r="I9" s="62">
        <v>64</v>
      </c>
      <c r="J9" s="62">
        <v>58</v>
      </c>
      <c r="K9" s="62">
        <v>80</v>
      </c>
      <c r="L9" s="62">
        <v>56</v>
      </c>
      <c r="M9" s="62">
        <v>62</v>
      </c>
      <c r="N9" s="62">
        <v>67</v>
      </c>
      <c r="O9" s="62">
        <v>33</v>
      </c>
      <c r="P9" s="62">
        <v>24</v>
      </c>
      <c r="Q9" s="62">
        <v>31</v>
      </c>
      <c r="R9" s="62">
        <v>22</v>
      </c>
      <c r="S9" s="62">
        <v>29</v>
      </c>
      <c r="T9" s="62">
        <v>32</v>
      </c>
      <c r="U9" s="62">
        <v>27</v>
      </c>
      <c r="V9" s="62">
        <v>19</v>
      </c>
      <c r="W9" s="62">
        <v>25</v>
      </c>
      <c r="X9" s="62">
        <v>25</v>
      </c>
      <c r="Y9" s="62">
        <v>24</v>
      </c>
      <c r="Z9" s="4">
        <f t="shared" si="0"/>
        <v>832</v>
      </c>
      <c r="AA9" s="255"/>
    </row>
    <row r="10" spans="1:27" ht="26.25" thickBot="1" x14ac:dyDescent="0.3">
      <c r="A10" s="262"/>
      <c r="B10" s="260"/>
      <c r="C10" s="260"/>
      <c r="D10" s="276"/>
      <c r="E10" s="299"/>
      <c r="F10" s="28" t="s">
        <v>3</v>
      </c>
      <c r="G10" s="92">
        <v>80</v>
      </c>
      <c r="H10" s="92">
        <v>74</v>
      </c>
      <c r="I10" s="92">
        <v>64</v>
      </c>
      <c r="J10" s="92">
        <v>58</v>
      </c>
      <c r="K10" s="92">
        <v>80</v>
      </c>
      <c r="L10" s="92">
        <v>56</v>
      </c>
      <c r="M10" s="92">
        <v>62</v>
      </c>
      <c r="N10" s="92">
        <v>67</v>
      </c>
      <c r="O10" s="92">
        <v>33</v>
      </c>
      <c r="P10" s="92">
        <v>24</v>
      </c>
      <c r="Q10" s="92">
        <v>31</v>
      </c>
      <c r="R10" s="92">
        <v>22</v>
      </c>
      <c r="S10" s="92">
        <v>29</v>
      </c>
      <c r="T10" s="92">
        <v>32</v>
      </c>
      <c r="U10" s="92">
        <v>27</v>
      </c>
      <c r="V10" s="92">
        <v>19</v>
      </c>
      <c r="W10" s="92">
        <v>25</v>
      </c>
      <c r="X10" s="92">
        <v>25</v>
      </c>
      <c r="Y10" s="92">
        <v>24</v>
      </c>
      <c r="Z10" s="1">
        <f t="shared" si="0"/>
        <v>832</v>
      </c>
      <c r="AA10" s="256"/>
    </row>
    <row r="11" spans="1:27" x14ac:dyDescent="0.25">
      <c r="A11" s="261" t="s">
        <v>22</v>
      </c>
      <c r="B11" s="259" t="s">
        <v>8</v>
      </c>
      <c r="C11" s="259"/>
      <c r="D11" s="275" t="s">
        <v>1315</v>
      </c>
      <c r="E11" s="321" t="s">
        <v>1316</v>
      </c>
      <c r="F11" s="27" t="s">
        <v>6</v>
      </c>
      <c r="G11" s="62">
        <v>0</v>
      </c>
      <c r="H11" s="62">
        <v>0</v>
      </c>
      <c r="I11" s="62">
        <v>0</v>
      </c>
      <c r="J11" s="62">
        <v>0</v>
      </c>
      <c r="K11" s="62">
        <v>33</v>
      </c>
      <c r="L11" s="62">
        <v>22</v>
      </c>
      <c r="M11" s="62">
        <v>29</v>
      </c>
      <c r="N11" s="62">
        <v>39</v>
      </c>
      <c r="O11" s="62">
        <v>40</v>
      </c>
      <c r="P11" s="62">
        <v>20</v>
      </c>
      <c r="Q11" s="62">
        <v>35</v>
      </c>
      <c r="R11" s="62">
        <v>16</v>
      </c>
      <c r="S11" s="62">
        <v>22</v>
      </c>
      <c r="T11" s="62">
        <v>15</v>
      </c>
      <c r="U11" s="62">
        <v>19</v>
      </c>
      <c r="V11" s="62">
        <v>18</v>
      </c>
      <c r="W11" s="62">
        <v>26</v>
      </c>
      <c r="X11" s="62">
        <v>18</v>
      </c>
      <c r="Y11" s="62">
        <v>16</v>
      </c>
      <c r="Z11" s="4">
        <f t="shared" si="0"/>
        <v>368</v>
      </c>
      <c r="AA11" s="255"/>
    </row>
    <row r="12" spans="1:27" ht="40.5" customHeight="1" thickBot="1" x14ac:dyDescent="0.3">
      <c r="A12" s="262"/>
      <c r="B12" s="260"/>
      <c r="C12" s="260"/>
      <c r="D12" s="276"/>
      <c r="E12" s="299"/>
      <c r="F12" s="28" t="s">
        <v>3</v>
      </c>
      <c r="G12" s="92">
        <v>0</v>
      </c>
      <c r="H12" s="92">
        <v>0</v>
      </c>
      <c r="I12" s="92">
        <v>0</v>
      </c>
      <c r="J12" s="92">
        <v>0</v>
      </c>
      <c r="K12" s="92">
        <v>33</v>
      </c>
      <c r="L12" s="92">
        <v>22</v>
      </c>
      <c r="M12" s="92">
        <v>29</v>
      </c>
      <c r="N12" s="92">
        <v>39</v>
      </c>
      <c r="O12" s="92">
        <v>40</v>
      </c>
      <c r="P12" s="92">
        <v>20</v>
      </c>
      <c r="Q12" s="92">
        <v>35</v>
      </c>
      <c r="R12" s="92">
        <v>16</v>
      </c>
      <c r="S12" s="92">
        <v>22</v>
      </c>
      <c r="T12" s="92">
        <v>15</v>
      </c>
      <c r="U12" s="92">
        <v>19</v>
      </c>
      <c r="V12" s="92">
        <v>18</v>
      </c>
      <c r="W12" s="92">
        <v>26</v>
      </c>
      <c r="X12" s="92">
        <v>18</v>
      </c>
      <c r="Y12" s="92">
        <v>16</v>
      </c>
      <c r="Z12" s="1">
        <f t="shared" si="0"/>
        <v>368</v>
      </c>
      <c r="AA12" s="256"/>
    </row>
    <row r="13" spans="1:27" x14ac:dyDescent="0.25">
      <c r="A13" s="261" t="s">
        <v>24</v>
      </c>
      <c r="B13" s="259" t="s">
        <v>8</v>
      </c>
      <c r="C13" s="259"/>
      <c r="D13" s="275" t="s">
        <v>1317</v>
      </c>
      <c r="E13" s="321" t="s">
        <v>1318</v>
      </c>
      <c r="F13" s="27" t="s">
        <v>6</v>
      </c>
      <c r="G13" s="62">
        <v>84</v>
      </c>
      <c r="H13" s="62">
        <v>65</v>
      </c>
      <c r="I13" s="62">
        <v>65</v>
      </c>
      <c r="J13" s="62">
        <v>39</v>
      </c>
      <c r="K13" s="62">
        <v>44</v>
      </c>
      <c r="L13" s="62">
        <v>51</v>
      </c>
      <c r="M13" s="62">
        <v>53</v>
      </c>
      <c r="N13" s="62">
        <v>50</v>
      </c>
      <c r="O13" s="62">
        <v>32</v>
      </c>
      <c r="P13" s="62">
        <v>43</v>
      </c>
      <c r="Q13" s="62">
        <v>32</v>
      </c>
      <c r="R13" s="62">
        <v>22</v>
      </c>
      <c r="S13" s="62">
        <v>19</v>
      </c>
      <c r="T13" s="62">
        <v>19</v>
      </c>
      <c r="U13" s="62">
        <v>18</v>
      </c>
      <c r="V13" s="62">
        <v>22</v>
      </c>
      <c r="W13" s="62">
        <v>18</v>
      </c>
      <c r="X13" s="62">
        <v>22</v>
      </c>
      <c r="Y13" s="62">
        <v>16</v>
      </c>
      <c r="Z13" s="4">
        <f t="shared" si="0"/>
        <v>714</v>
      </c>
      <c r="AA13" s="255"/>
    </row>
    <row r="14" spans="1:27" ht="26.25" thickBot="1" x14ac:dyDescent="0.3">
      <c r="A14" s="262"/>
      <c r="B14" s="260"/>
      <c r="C14" s="260"/>
      <c r="D14" s="276"/>
      <c r="E14" s="299"/>
      <c r="F14" s="28" t="s">
        <v>3</v>
      </c>
      <c r="G14" s="92">
        <v>84</v>
      </c>
      <c r="H14" s="92">
        <v>65</v>
      </c>
      <c r="I14" s="92">
        <v>65</v>
      </c>
      <c r="J14" s="92">
        <v>39</v>
      </c>
      <c r="K14" s="92">
        <v>44</v>
      </c>
      <c r="L14" s="92">
        <v>51</v>
      </c>
      <c r="M14" s="92">
        <v>53</v>
      </c>
      <c r="N14" s="92">
        <v>50</v>
      </c>
      <c r="O14" s="92">
        <v>32</v>
      </c>
      <c r="P14" s="92">
        <v>43</v>
      </c>
      <c r="Q14" s="92">
        <v>32</v>
      </c>
      <c r="R14" s="92">
        <v>22</v>
      </c>
      <c r="S14" s="92">
        <v>19</v>
      </c>
      <c r="T14" s="92">
        <v>19</v>
      </c>
      <c r="U14" s="92">
        <v>18</v>
      </c>
      <c r="V14" s="92">
        <v>22</v>
      </c>
      <c r="W14" s="92">
        <v>18</v>
      </c>
      <c r="X14" s="92">
        <v>22</v>
      </c>
      <c r="Y14" s="92">
        <v>16</v>
      </c>
      <c r="Z14" s="1">
        <f t="shared" si="0"/>
        <v>714</v>
      </c>
      <c r="AA14" s="256"/>
    </row>
    <row r="15" spans="1:27" x14ac:dyDescent="0.25">
      <c r="A15" s="261" t="s">
        <v>25</v>
      </c>
      <c r="B15" s="259" t="s">
        <v>8</v>
      </c>
      <c r="C15" s="259"/>
      <c r="D15" s="275" t="s">
        <v>207</v>
      </c>
      <c r="E15" s="321" t="s">
        <v>1319</v>
      </c>
      <c r="F15" s="27" t="s">
        <v>6</v>
      </c>
      <c r="G15" s="62">
        <v>58</v>
      </c>
      <c r="H15" s="62">
        <v>53</v>
      </c>
      <c r="I15" s="62">
        <v>62</v>
      </c>
      <c r="J15" s="62">
        <v>63</v>
      </c>
      <c r="K15" s="62">
        <v>36</v>
      </c>
      <c r="L15" s="62">
        <v>39</v>
      </c>
      <c r="M15" s="62">
        <v>53</v>
      </c>
      <c r="N15" s="62">
        <v>54</v>
      </c>
      <c r="O15" s="62">
        <v>46</v>
      </c>
      <c r="P15" s="62">
        <v>0</v>
      </c>
      <c r="Q15" s="62">
        <v>39</v>
      </c>
      <c r="R15" s="62">
        <v>33</v>
      </c>
      <c r="S15" s="62">
        <v>21</v>
      </c>
      <c r="T15" s="62">
        <v>15</v>
      </c>
      <c r="U15" s="62">
        <v>19</v>
      </c>
      <c r="V15" s="62">
        <v>17</v>
      </c>
      <c r="W15" s="62">
        <v>19</v>
      </c>
      <c r="X15" s="62">
        <v>14</v>
      </c>
      <c r="Y15" s="62">
        <v>16</v>
      </c>
      <c r="Z15" s="4">
        <f t="shared" si="0"/>
        <v>657</v>
      </c>
      <c r="AA15" s="255"/>
    </row>
    <row r="16" spans="1:27" ht="26.25" thickBot="1" x14ac:dyDescent="0.3">
      <c r="A16" s="262"/>
      <c r="B16" s="260"/>
      <c r="C16" s="260"/>
      <c r="D16" s="276"/>
      <c r="E16" s="299"/>
      <c r="F16" s="28" t="s">
        <v>3</v>
      </c>
      <c r="G16" s="92">
        <v>58</v>
      </c>
      <c r="H16" s="92">
        <v>53</v>
      </c>
      <c r="I16" s="92">
        <v>62</v>
      </c>
      <c r="J16" s="92">
        <v>63</v>
      </c>
      <c r="K16" s="92">
        <v>36</v>
      </c>
      <c r="L16" s="92">
        <v>39</v>
      </c>
      <c r="M16" s="92">
        <v>53</v>
      </c>
      <c r="N16" s="92">
        <v>54</v>
      </c>
      <c r="O16" s="92">
        <v>46</v>
      </c>
      <c r="P16" s="92">
        <v>0</v>
      </c>
      <c r="Q16" s="92">
        <v>39</v>
      </c>
      <c r="R16" s="92">
        <v>33</v>
      </c>
      <c r="S16" s="92">
        <v>21</v>
      </c>
      <c r="T16" s="92">
        <v>15</v>
      </c>
      <c r="U16" s="92">
        <v>19</v>
      </c>
      <c r="V16" s="92">
        <v>17</v>
      </c>
      <c r="W16" s="92">
        <v>19</v>
      </c>
      <c r="X16" s="92">
        <v>14</v>
      </c>
      <c r="Y16" s="92">
        <v>16</v>
      </c>
      <c r="Z16" s="1">
        <f t="shared" si="0"/>
        <v>657</v>
      </c>
      <c r="AA16" s="256"/>
    </row>
    <row r="17" spans="1:27" x14ac:dyDescent="0.25">
      <c r="A17" s="261" t="s">
        <v>26</v>
      </c>
      <c r="B17" s="259" t="s">
        <v>8</v>
      </c>
      <c r="C17" s="259"/>
      <c r="D17" s="275" t="s">
        <v>1320</v>
      </c>
      <c r="E17" s="321" t="s">
        <v>1321</v>
      </c>
      <c r="F17" s="27" t="s">
        <v>6</v>
      </c>
      <c r="G17" s="62">
        <v>92</v>
      </c>
      <c r="H17" s="62">
        <v>156</v>
      </c>
      <c r="I17" s="62">
        <v>112</v>
      </c>
      <c r="J17" s="62">
        <v>161</v>
      </c>
      <c r="K17" s="62">
        <v>131</v>
      </c>
      <c r="L17" s="62">
        <v>159</v>
      </c>
      <c r="M17" s="62">
        <v>135</v>
      </c>
      <c r="N17" s="62">
        <v>125</v>
      </c>
      <c r="O17" s="62">
        <v>137</v>
      </c>
      <c r="P17" s="62">
        <v>97</v>
      </c>
      <c r="Q17" s="62">
        <v>122</v>
      </c>
      <c r="R17" s="62">
        <v>106</v>
      </c>
      <c r="S17" s="62">
        <v>156</v>
      </c>
      <c r="T17" s="62">
        <v>163</v>
      </c>
      <c r="U17" s="62">
        <v>169</v>
      </c>
      <c r="V17" s="62">
        <v>160</v>
      </c>
      <c r="W17" s="62">
        <v>182</v>
      </c>
      <c r="X17" s="62">
        <v>175</v>
      </c>
      <c r="Y17" s="62">
        <v>189</v>
      </c>
      <c r="Z17" s="4">
        <f t="shared" si="0"/>
        <v>2727</v>
      </c>
      <c r="AA17" s="255"/>
    </row>
    <row r="18" spans="1:27" ht="26.25" thickBot="1" x14ac:dyDescent="0.3">
      <c r="A18" s="262"/>
      <c r="B18" s="260"/>
      <c r="C18" s="260"/>
      <c r="D18" s="276"/>
      <c r="E18" s="299"/>
      <c r="F18" s="28" t="s">
        <v>3</v>
      </c>
      <c r="G18" s="92">
        <v>62</v>
      </c>
      <c r="H18" s="92">
        <v>153</v>
      </c>
      <c r="I18" s="92">
        <v>112</v>
      </c>
      <c r="J18" s="92">
        <v>160</v>
      </c>
      <c r="K18" s="92">
        <v>128</v>
      </c>
      <c r="L18" s="92">
        <v>150</v>
      </c>
      <c r="M18" s="92">
        <v>135</v>
      </c>
      <c r="N18" s="92">
        <v>122</v>
      </c>
      <c r="O18" s="92">
        <v>137</v>
      </c>
      <c r="P18" s="92">
        <v>97</v>
      </c>
      <c r="Q18" s="92">
        <v>121</v>
      </c>
      <c r="R18" s="92">
        <v>104</v>
      </c>
      <c r="S18" s="92">
        <v>156</v>
      </c>
      <c r="T18" s="92">
        <v>159</v>
      </c>
      <c r="U18" s="92">
        <v>168</v>
      </c>
      <c r="V18" s="92">
        <v>160</v>
      </c>
      <c r="W18" s="92">
        <v>182</v>
      </c>
      <c r="X18" s="92">
        <v>176</v>
      </c>
      <c r="Y18" s="92">
        <v>189</v>
      </c>
      <c r="Z18" s="1">
        <f t="shared" si="0"/>
        <v>2671</v>
      </c>
      <c r="AA18" s="256"/>
    </row>
    <row r="19" spans="1:27" x14ac:dyDescent="0.25">
      <c r="A19" s="261" t="s">
        <v>27</v>
      </c>
      <c r="B19" s="259" t="s">
        <v>8</v>
      </c>
      <c r="C19" s="259"/>
      <c r="D19" s="275" t="s">
        <v>1322</v>
      </c>
      <c r="E19" s="321" t="s">
        <v>1323</v>
      </c>
      <c r="F19" s="27" t="s">
        <v>6</v>
      </c>
      <c r="G19" s="62">
        <v>112</v>
      </c>
      <c r="H19" s="62">
        <v>118</v>
      </c>
      <c r="I19" s="62">
        <v>119</v>
      </c>
      <c r="J19" s="62">
        <v>91</v>
      </c>
      <c r="K19" s="62">
        <v>125</v>
      </c>
      <c r="L19" s="62">
        <v>98</v>
      </c>
      <c r="M19" s="62">
        <v>96</v>
      </c>
      <c r="N19" s="62">
        <v>75</v>
      </c>
      <c r="O19" s="62">
        <v>70</v>
      </c>
      <c r="P19" s="62">
        <v>27</v>
      </c>
      <c r="Q19" s="62">
        <v>62</v>
      </c>
      <c r="R19" s="62">
        <v>49</v>
      </c>
      <c r="S19" s="62">
        <v>40</v>
      </c>
      <c r="T19" s="62">
        <v>54</v>
      </c>
      <c r="U19" s="62">
        <v>39</v>
      </c>
      <c r="V19" s="62">
        <v>45</v>
      </c>
      <c r="W19" s="62">
        <v>46</v>
      </c>
      <c r="X19" s="62">
        <v>46</v>
      </c>
      <c r="Y19" s="62">
        <v>74</v>
      </c>
      <c r="Z19" s="4">
        <f t="shared" si="0"/>
        <v>1386</v>
      </c>
      <c r="AA19" s="255"/>
    </row>
    <row r="20" spans="1:27" ht="26.25" thickBot="1" x14ac:dyDescent="0.3">
      <c r="A20" s="262"/>
      <c r="B20" s="260"/>
      <c r="C20" s="260"/>
      <c r="D20" s="276"/>
      <c r="E20" s="299"/>
      <c r="F20" s="28" t="s">
        <v>3</v>
      </c>
      <c r="G20" s="92">
        <v>112</v>
      </c>
      <c r="H20" s="92">
        <v>118</v>
      </c>
      <c r="I20" s="92">
        <v>119</v>
      </c>
      <c r="J20" s="92">
        <v>91</v>
      </c>
      <c r="K20" s="92">
        <v>125</v>
      </c>
      <c r="L20" s="92">
        <v>98</v>
      </c>
      <c r="M20" s="92">
        <v>96</v>
      </c>
      <c r="N20" s="92">
        <v>75</v>
      </c>
      <c r="O20" s="92">
        <v>70</v>
      </c>
      <c r="P20" s="92">
        <v>27</v>
      </c>
      <c r="Q20" s="92">
        <v>62</v>
      </c>
      <c r="R20" s="92">
        <v>49</v>
      </c>
      <c r="S20" s="92">
        <v>40</v>
      </c>
      <c r="T20" s="92">
        <v>54</v>
      </c>
      <c r="U20" s="92">
        <v>39</v>
      </c>
      <c r="V20" s="92">
        <v>45</v>
      </c>
      <c r="W20" s="92">
        <v>46</v>
      </c>
      <c r="X20" s="92">
        <v>46</v>
      </c>
      <c r="Y20" s="92">
        <v>74</v>
      </c>
      <c r="Z20" s="1">
        <f t="shared" si="0"/>
        <v>1386</v>
      </c>
      <c r="AA20" s="256"/>
    </row>
    <row r="21" spans="1:27" x14ac:dyDescent="0.25">
      <c r="A21" s="261" t="s">
        <v>28</v>
      </c>
      <c r="B21" s="259" t="s">
        <v>8</v>
      </c>
      <c r="C21" s="259"/>
      <c r="D21" s="275" t="s">
        <v>583</v>
      </c>
      <c r="E21" s="321" t="s">
        <v>1324</v>
      </c>
      <c r="F21" s="27" t="s">
        <v>6</v>
      </c>
      <c r="G21" s="62">
        <v>199</v>
      </c>
      <c r="H21" s="62">
        <v>188</v>
      </c>
      <c r="I21" s="62">
        <v>210</v>
      </c>
      <c r="J21" s="62">
        <v>208</v>
      </c>
      <c r="K21" s="62">
        <v>192</v>
      </c>
      <c r="L21" s="62">
        <v>158</v>
      </c>
      <c r="M21" s="62">
        <v>153</v>
      </c>
      <c r="N21" s="62">
        <v>148</v>
      </c>
      <c r="O21" s="62">
        <v>145</v>
      </c>
      <c r="P21" s="62">
        <v>45</v>
      </c>
      <c r="Q21" s="62">
        <v>150</v>
      </c>
      <c r="R21" s="62">
        <v>76</v>
      </c>
      <c r="S21" s="62">
        <v>111</v>
      </c>
      <c r="T21" s="62">
        <v>123</v>
      </c>
      <c r="U21" s="62">
        <v>126</v>
      </c>
      <c r="V21" s="62">
        <v>95</v>
      </c>
      <c r="W21" s="62">
        <v>109</v>
      </c>
      <c r="X21" s="62">
        <v>98</v>
      </c>
      <c r="Y21" s="62">
        <v>111</v>
      </c>
      <c r="Z21" s="4">
        <f t="shared" si="0"/>
        <v>2645</v>
      </c>
      <c r="AA21" s="255"/>
    </row>
    <row r="22" spans="1:27" ht="25.5" x14ac:dyDescent="0.25">
      <c r="A22" s="262"/>
      <c r="B22" s="260"/>
      <c r="C22" s="260"/>
      <c r="D22" s="276"/>
      <c r="E22" s="299"/>
      <c r="F22" s="28" t="s">
        <v>3</v>
      </c>
      <c r="G22" s="92">
        <v>199</v>
      </c>
      <c r="H22" s="92">
        <v>188</v>
      </c>
      <c r="I22" s="92">
        <v>210</v>
      </c>
      <c r="J22" s="92">
        <v>208</v>
      </c>
      <c r="K22" s="92">
        <v>192</v>
      </c>
      <c r="L22" s="92">
        <v>158</v>
      </c>
      <c r="M22" s="92">
        <v>153</v>
      </c>
      <c r="N22" s="92">
        <v>148</v>
      </c>
      <c r="O22" s="92">
        <v>145</v>
      </c>
      <c r="P22" s="92">
        <v>45</v>
      </c>
      <c r="Q22" s="92">
        <v>150</v>
      </c>
      <c r="R22" s="92">
        <v>76</v>
      </c>
      <c r="S22" s="92">
        <v>111</v>
      </c>
      <c r="T22" s="92">
        <v>123</v>
      </c>
      <c r="U22" s="92">
        <v>126</v>
      </c>
      <c r="V22" s="92">
        <v>95</v>
      </c>
      <c r="W22" s="92">
        <v>109</v>
      </c>
      <c r="X22" s="92">
        <v>98</v>
      </c>
      <c r="Y22" s="92">
        <v>111</v>
      </c>
      <c r="Z22" s="1">
        <f t="shared" si="0"/>
        <v>2645</v>
      </c>
      <c r="AA22" s="256"/>
    </row>
    <row r="23" spans="1:27" x14ac:dyDescent="0.25">
      <c r="A23" s="262"/>
      <c r="B23" s="260" t="s">
        <v>10</v>
      </c>
      <c r="C23" s="286" t="s">
        <v>71</v>
      </c>
      <c r="D23" s="276" t="s">
        <v>378</v>
      </c>
      <c r="E23" s="299" t="s">
        <v>1325</v>
      </c>
      <c r="F23" s="28" t="s">
        <v>6</v>
      </c>
      <c r="G23" s="6">
        <v>31</v>
      </c>
      <c r="H23" s="6">
        <v>23</v>
      </c>
      <c r="I23" s="6">
        <v>19</v>
      </c>
      <c r="J23" s="6">
        <v>21</v>
      </c>
      <c r="K23" s="6">
        <v>12</v>
      </c>
      <c r="L23" s="6">
        <v>17</v>
      </c>
      <c r="M23" s="6">
        <v>53</v>
      </c>
      <c r="N23" s="6">
        <v>35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1">
        <f t="shared" si="0"/>
        <v>211</v>
      </c>
      <c r="AA23" s="256"/>
    </row>
    <row r="24" spans="1:27" ht="26.25" thickBot="1" x14ac:dyDescent="0.3">
      <c r="A24" s="300"/>
      <c r="B24" s="302"/>
      <c r="C24" s="303"/>
      <c r="D24" s="280"/>
      <c r="E24" s="318"/>
      <c r="F24" s="26" t="s">
        <v>3</v>
      </c>
      <c r="G24" s="8">
        <v>31</v>
      </c>
      <c r="H24" s="8">
        <v>23</v>
      </c>
      <c r="I24" s="8">
        <v>19</v>
      </c>
      <c r="J24" s="8">
        <v>21</v>
      </c>
      <c r="K24" s="8">
        <v>12</v>
      </c>
      <c r="L24" s="8">
        <v>17</v>
      </c>
      <c r="M24" s="8">
        <v>53</v>
      </c>
      <c r="N24" s="8">
        <v>35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3">
        <f t="shared" si="0"/>
        <v>211</v>
      </c>
      <c r="AA24" s="264"/>
    </row>
    <row r="25" spans="1:27" x14ac:dyDescent="0.25">
      <c r="A25" s="261" t="s">
        <v>30</v>
      </c>
      <c r="B25" s="259" t="s">
        <v>8</v>
      </c>
      <c r="C25" s="259"/>
      <c r="D25" s="275" t="s">
        <v>1326</v>
      </c>
      <c r="E25" s="321" t="s">
        <v>1327</v>
      </c>
      <c r="F25" s="27" t="s">
        <v>6</v>
      </c>
      <c r="G25" s="62">
        <v>38</v>
      </c>
      <c r="H25" s="62">
        <v>50</v>
      </c>
      <c r="I25" s="62">
        <v>37</v>
      </c>
      <c r="J25" s="62">
        <v>29</v>
      </c>
      <c r="K25" s="62">
        <v>46</v>
      </c>
      <c r="L25" s="62">
        <v>37</v>
      </c>
      <c r="M25" s="62">
        <v>92</v>
      </c>
      <c r="N25" s="62">
        <v>99</v>
      </c>
      <c r="O25" s="62">
        <v>130</v>
      </c>
      <c r="P25" s="62">
        <v>3</v>
      </c>
      <c r="Q25" s="62">
        <v>24</v>
      </c>
      <c r="R25" s="62">
        <v>22</v>
      </c>
      <c r="S25" s="62">
        <v>5</v>
      </c>
      <c r="T25" s="62">
        <v>19</v>
      </c>
      <c r="U25" s="62">
        <v>13</v>
      </c>
      <c r="V25" s="62">
        <v>18</v>
      </c>
      <c r="W25" s="62">
        <v>18</v>
      </c>
      <c r="X25" s="62">
        <v>16</v>
      </c>
      <c r="Y25" s="62">
        <v>15</v>
      </c>
      <c r="Z25" s="4">
        <f t="shared" si="0"/>
        <v>711</v>
      </c>
      <c r="AA25" s="255"/>
    </row>
    <row r="26" spans="1:27" ht="26.25" thickBot="1" x14ac:dyDescent="0.3">
      <c r="A26" s="262"/>
      <c r="B26" s="260"/>
      <c r="C26" s="260"/>
      <c r="D26" s="276"/>
      <c r="E26" s="299"/>
      <c r="F26" s="28" t="s">
        <v>3</v>
      </c>
      <c r="G26" s="92">
        <v>38</v>
      </c>
      <c r="H26" s="92">
        <v>50</v>
      </c>
      <c r="I26" s="92">
        <v>37</v>
      </c>
      <c r="J26" s="92">
        <v>29</v>
      </c>
      <c r="K26" s="92">
        <v>46</v>
      </c>
      <c r="L26" s="92">
        <v>37</v>
      </c>
      <c r="M26" s="92">
        <v>92</v>
      </c>
      <c r="N26" s="92">
        <v>99</v>
      </c>
      <c r="O26" s="92">
        <v>130</v>
      </c>
      <c r="P26" s="92">
        <v>3</v>
      </c>
      <c r="Q26" s="92">
        <v>24</v>
      </c>
      <c r="R26" s="92">
        <v>22</v>
      </c>
      <c r="S26" s="92">
        <v>5</v>
      </c>
      <c r="T26" s="92">
        <v>19</v>
      </c>
      <c r="U26" s="92">
        <v>13</v>
      </c>
      <c r="V26" s="92">
        <v>18</v>
      </c>
      <c r="W26" s="92">
        <v>18</v>
      </c>
      <c r="X26" s="92">
        <v>16</v>
      </c>
      <c r="Y26" s="92">
        <v>15</v>
      </c>
      <c r="Z26" s="1">
        <f t="shared" si="0"/>
        <v>711</v>
      </c>
      <c r="AA26" s="256"/>
    </row>
    <row r="27" spans="1:27" x14ac:dyDescent="0.25">
      <c r="A27" s="261" t="s">
        <v>31</v>
      </c>
      <c r="B27" s="259" t="s">
        <v>8</v>
      </c>
      <c r="C27" s="259"/>
      <c r="D27" s="275" t="s">
        <v>1328</v>
      </c>
      <c r="E27" s="321" t="s">
        <v>1329</v>
      </c>
      <c r="F27" s="27" t="s">
        <v>6</v>
      </c>
      <c r="G27" s="62">
        <v>80</v>
      </c>
      <c r="H27" s="62">
        <v>82</v>
      </c>
      <c r="I27" s="62">
        <v>89</v>
      </c>
      <c r="J27" s="62">
        <v>69</v>
      </c>
      <c r="K27" s="62">
        <v>78</v>
      </c>
      <c r="L27" s="62">
        <v>85</v>
      </c>
      <c r="M27" s="62">
        <v>88</v>
      </c>
      <c r="N27" s="62">
        <v>60</v>
      </c>
      <c r="O27" s="62">
        <v>72</v>
      </c>
      <c r="P27" s="62">
        <v>72</v>
      </c>
      <c r="Q27" s="62">
        <v>49</v>
      </c>
      <c r="R27" s="62">
        <v>47</v>
      </c>
      <c r="S27" s="62">
        <v>42</v>
      </c>
      <c r="T27" s="62">
        <v>44</v>
      </c>
      <c r="U27" s="62">
        <v>46</v>
      </c>
      <c r="V27" s="62">
        <v>39</v>
      </c>
      <c r="W27" s="62">
        <v>36</v>
      </c>
      <c r="X27" s="62">
        <v>48</v>
      </c>
      <c r="Y27" s="62">
        <v>39</v>
      </c>
      <c r="Z27" s="4">
        <f t="shared" si="0"/>
        <v>1165</v>
      </c>
      <c r="AA27" s="255"/>
    </row>
    <row r="28" spans="1:27" ht="25.5" x14ac:dyDescent="0.25">
      <c r="A28" s="262"/>
      <c r="B28" s="260"/>
      <c r="C28" s="260"/>
      <c r="D28" s="276"/>
      <c r="E28" s="299"/>
      <c r="F28" s="28" t="s">
        <v>3</v>
      </c>
      <c r="G28" s="92">
        <v>80</v>
      </c>
      <c r="H28" s="92">
        <v>80</v>
      </c>
      <c r="I28" s="92">
        <v>89</v>
      </c>
      <c r="J28" s="92">
        <v>69</v>
      </c>
      <c r="K28" s="92">
        <v>78</v>
      </c>
      <c r="L28" s="92">
        <v>85</v>
      </c>
      <c r="M28" s="92">
        <v>85</v>
      </c>
      <c r="N28" s="92">
        <v>60</v>
      </c>
      <c r="O28" s="92">
        <v>72</v>
      </c>
      <c r="P28" s="92">
        <v>72</v>
      </c>
      <c r="Q28" s="92">
        <v>49</v>
      </c>
      <c r="R28" s="92">
        <v>47</v>
      </c>
      <c r="S28" s="92">
        <v>40</v>
      </c>
      <c r="T28" s="92">
        <v>44</v>
      </c>
      <c r="U28" s="92">
        <v>46</v>
      </c>
      <c r="V28" s="92">
        <v>39</v>
      </c>
      <c r="W28" s="92">
        <v>36</v>
      </c>
      <c r="X28" s="92">
        <v>48</v>
      </c>
      <c r="Y28" s="92">
        <v>39</v>
      </c>
      <c r="Z28" s="1">
        <f t="shared" si="0"/>
        <v>1158</v>
      </c>
      <c r="AA28" s="256"/>
    </row>
    <row r="29" spans="1:27" x14ac:dyDescent="0.25">
      <c r="A29" s="262"/>
      <c r="B29" s="260" t="s">
        <v>10</v>
      </c>
      <c r="C29" s="286" t="s">
        <v>554</v>
      </c>
      <c r="D29" s="276" t="s">
        <v>1330</v>
      </c>
      <c r="E29" s="299" t="s">
        <v>1331</v>
      </c>
      <c r="F29" s="28" t="s">
        <v>6</v>
      </c>
      <c r="G29" s="6">
        <v>44</v>
      </c>
      <c r="H29" s="6">
        <v>52</v>
      </c>
      <c r="I29" s="6">
        <v>48</v>
      </c>
      <c r="J29" s="6">
        <v>58</v>
      </c>
      <c r="K29" s="6">
        <v>38</v>
      </c>
      <c r="L29" s="6">
        <v>44</v>
      </c>
      <c r="M29" s="6">
        <v>60</v>
      </c>
      <c r="N29" s="6">
        <v>53</v>
      </c>
      <c r="O29" s="6">
        <v>17</v>
      </c>
      <c r="P29" s="6">
        <v>12</v>
      </c>
      <c r="Q29" s="6">
        <v>10</v>
      </c>
      <c r="R29" s="6">
        <v>16</v>
      </c>
      <c r="S29" s="6">
        <v>15</v>
      </c>
      <c r="T29" s="6">
        <v>18</v>
      </c>
      <c r="U29" s="6">
        <v>14</v>
      </c>
      <c r="V29" s="6">
        <v>11</v>
      </c>
      <c r="W29" s="6">
        <v>13</v>
      </c>
      <c r="X29" s="6">
        <v>0</v>
      </c>
      <c r="Y29" s="6">
        <v>0</v>
      </c>
      <c r="Z29" s="1">
        <f t="shared" si="0"/>
        <v>523</v>
      </c>
      <c r="AA29" s="256"/>
    </row>
    <row r="30" spans="1:27" ht="26.25" thickBot="1" x14ac:dyDescent="0.3">
      <c r="A30" s="300"/>
      <c r="B30" s="302"/>
      <c r="C30" s="303"/>
      <c r="D30" s="280"/>
      <c r="E30" s="318"/>
      <c r="F30" s="26" t="s">
        <v>3</v>
      </c>
      <c r="G30" s="8">
        <v>43</v>
      </c>
      <c r="H30" s="8">
        <v>51</v>
      </c>
      <c r="I30" s="8">
        <v>48</v>
      </c>
      <c r="J30" s="8">
        <v>56</v>
      </c>
      <c r="K30" s="8">
        <v>38</v>
      </c>
      <c r="L30" s="8">
        <v>44</v>
      </c>
      <c r="M30" s="8">
        <v>60</v>
      </c>
      <c r="N30" s="8">
        <v>53</v>
      </c>
      <c r="O30" s="8">
        <v>16</v>
      </c>
      <c r="P30" s="8">
        <v>12</v>
      </c>
      <c r="Q30" s="8">
        <v>10</v>
      </c>
      <c r="R30" s="8">
        <v>16</v>
      </c>
      <c r="S30" s="8">
        <v>15</v>
      </c>
      <c r="T30" s="8">
        <v>18</v>
      </c>
      <c r="U30" s="8">
        <v>14</v>
      </c>
      <c r="V30" s="8">
        <v>11</v>
      </c>
      <c r="W30" s="8">
        <v>12</v>
      </c>
      <c r="X30" s="8">
        <v>0</v>
      </c>
      <c r="Y30" s="8">
        <v>0</v>
      </c>
      <c r="Z30" s="3">
        <f t="shared" si="0"/>
        <v>517</v>
      </c>
      <c r="AA30" s="264"/>
    </row>
    <row r="31" spans="1:27" x14ac:dyDescent="0.25">
      <c r="A31" s="261" t="s">
        <v>32</v>
      </c>
      <c r="B31" s="259" t="s">
        <v>8</v>
      </c>
      <c r="C31" s="259"/>
      <c r="D31" s="275" t="s">
        <v>2114</v>
      </c>
      <c r="E31" s="321" t="s">
        <v>1332</v>
      </c>
      <c r="F31" s="27" t="s">
        <v>6</v>
      </c>
      <c r="G31" s="62">
        <v>17</v>
      </c>
      <c r="H31" s="62">
        <v>17</v>
      </c>
      <c r="I31" s="62">
        <v>0</v>
      </c>
      <c r="J31" s="62">
        <v>19</v>
      </c>
      <c r="K31" s="62">
        <v>20</v>
      </c>
      <c r="L31" s="62">
        <v>21</v>
      </c>
      <c r="M31" s="62">
        <v>21</v>
      </c>
      <c r="N31" s="62">
        <v>18</v>
      </c>
      <c r="O31" s="62">
        <v>26</v>
      </c>
      <c r="P31" s="62">
        <v>33</v>
      </c>
      <c r="Q31" s="62">
        <v>22</v>
      </c>
      <c r="R31" s="62">
        <v>26</v>
      </c>
      <c r="S31" s="62">
        <v>24</v>
      </c>
      <c r="T31" s="62">
        <v>12</v>
      </c>
      <c r="U31" s="62">
        <v>19</v>
      </c>
      <c r="V31" s="62">
        <v>23</v>
      </c>
      <c r="W31" s="62">
        <v>17</v>
      </c>
      <c r="X31" s="62">
        <v>26</v>
      </c>
      <c r="Y31" s="62">
        <v>24</v>
      </c>
      <c r="Z31" s="4">
        <f t="shared" si="0"/>
        <v>385</v>
      </c>
      <c r="AA31" s="255"/>
    </row>
    <row r="32" spans="1:27" ht="26.25" thickBot="1" x14ac:dyDescent="0.3">
      <c r="A32" s="262"/>
      <c r="B32" s="260"/>
      <c r="C32" s="260"/>
      <c r="D32" s="276"/>
      <c r="E32" s="299"/>
      <c r="F32" s="28" t="s">
        <v>3</v>
      </c>
      <c r="G32" s="92">
        <v>17</v>
      </c>
      <c r="H32" s="92">
        <v>17</v>
      </c>
      <c r="I32" s="92">
        <v>0</v>
      </c>
      <c r="J32" s="92">
        <v>19</v>
      </c>
      <c r="K32" s="92">
        <v>20</v>
      </c>
      <c r="L32" s="92">
        <v>21</v>
      </c>
      <c r="M32" s="92">
        <v>21</v>
      </c>
      <c r="N32" s="92">
        <v>18</v>
      </c>
      <c r="O32" s="92">
        <v>26</v>
      </c>
      <c r="P32" s="92">
        <v>33</v>
      </c>
      <c r="Q32" s="92">
        <v>22</v>
      </c>
      <c r="R32" s="92">
        <v>26</v>
      </c>
      <c r="S32" s="92">
        <v>24</v>
      </c>
      <c r="T32" s="92">
        <v>12</v>
      </c>
      <c r="U32" s="92">
        <v>19</v>
      </c>
      <c r="V32" s="92">
        <v>23</v>
      </c>
      <c r="W32" s="92">
        <v>17</v>
      </c>
      <c r="X32" s="92">
        <v>26</v>
      </c>
      <c r="Y32" s="92">
        <v>24</v>
      </c>
      <c r="Z32" s="1">
        <f t="shared" si="0"/>
        <v>385</v>
      </c>
      <c r="AA32" s="256"/>
    </row>
    <row r="33" spans="1:27" x14ac:dyDescent="0.25">
      <c r="A33" s="261" t="s">
        <v>33</v>
      </c>
      <c r="B33" s="259" t="s">
        <v>8</v>
      </c>
      <c r="C33" s="259"/>
      <c r="D33" s="275" t="s">
        <v>1333</v>
      </c>
      <c r="E33" s="321" t="s">
        <v>1334</v>
      </c>
      <c r="F33" s="27" t="s">
        <v>6</v>
      </c>
      <c r="G33" s="62">
        <v>93</v>
      </c>
      <c r="H33" s="62">
        <v>88</v>
      </c>
      <c r="I33" s="62">
        <v>127</v>
      </c>
      <c r="J33" s="62">
        <v>88</v>
      </c>
      <c r="K33" s="62">
        <v>98</v>
      </c>
      <c r="L33" s="62">
        <v>107</v>
      </c>
      <c r="M33" s="62">
        <v>70</v>
      </c>
      <c r="N33" s="62">
        <v>59</v>
      </c>
      <c r="O33" s="62">
        <v>79</v>
      </c>
      <c r="P33" s="62">
        <v>18</v>
      </c>
      <c r="Q33" s="62">
        <v>60</v>
      </c>
      <c r="R33" s="62">
        <v>34</v>
      </c>
      <c r="S33" s="62">
        <v>40</v>
      </c>
      <c r="T33" s="62">
        <v>56</v>
      </c>
      <c r="U33" s="62">
        <v>53</v>
      </c>
      <c r="V33" s="62">
        <v>48</v>
      </c>
      <c r="W33" s="62">
        <v>45</v>
      </c>
      <c r="X33" s="62">
        <v>36</v>
      </c>
      <c r="Y33" s="62">
        <v>38</v>
      </c>
      <c r="Z33" s="4">
        <f t="shared" si="0"/>
        <v>1237</v>
      </c>
      <c r="AA33" s="255"/>
    </row>
    <row r="34" spans="1:27" ht="26.25" thickBot="1" x14ac:dyDescent="0.3">
      <c r="A34" s="262"/>
      <c r="B34" s="260"/>
      <c r="C34" s="260"/>
      <c r="D34" s="276"/>
      <c r="E34" s="299"/>
      <c r="F34" s="28" t="s">
        <v>3</v>
      </c>
      <c r="G34" s="92">
        <v>93</v>
      </c>
      <c r="H34" s="92">
        <v>88</v>
      </c>
      <c r="I34" s="92">
        <v>127</v>
      </c>
      <c r="J34" s="92">
        <v>88</v>
      </c>
      <c r="K34" s="92">
        <v>98</v>
      </c>
      <c r="L34" s="92">
        <v>107</v>
      </c>
      <c r="M34" s="92">
        <v>70</v>
      </c>
      <c r="N34" s="92">
        <v>59</v>
      </c>
      <c r="O34" s="92">
        <v>79</v>
      </c>
      <c r="P34" s="92">
        <v>18</v>
      </c>
      <c r="Q34" s="92">
        <v>60</v>
      </c>
      <c r="R34" s="92">
        <v>34</v>
      </c>
      <c r="S34" s="92">
        <v>40</v>
      </c>
      <c r="T34" s="92">
        <v>56</v>
      </c>
      <c r="U34" s="92">
        <v>53</v>
      </c>
      <c r="V34" s="92">
        <v>48</v>
      </c>
      <c r="W34" s="92">
        <v>45</v>
      </c>
      <c r="X34" s="92">
        <v>36</v>
      </c>
      <c r="Y34" s="92">
        <v>38</v>
      </c>
      <c r="Z34" s="1">
        <f t="shared" si="0"/>
        <v>1237</v>
      </c>
      <c r="AA34" s="256"/>
    </row>
    <row r="35" spans="1:27" x14ac:dyDescent="0.25">
      <c r="A35" s="261" t="s">
        <v>34</v>
      </c>
      <c r="B35" s="259" t="s">
        <v>8</v>
      </c>
      <c r="C35" s="259"/>
      <c r="D35" s="275" t="s">
        <v>1335</v>
      </c>
      <c r="E35" s="321" t="s">
        <v>1336</v>
      </c>
      <c r="F35" s="27" t="s">
        <v>6</v>
      </c>
      <c r="G35" s="62">
        <v>143</v>
      </c>
      <c r="H35" s="62">
        <v>139</v>
      </c>
      <c r="I35" s="62">
        <v>129</v>
      </c>
      <c r="J35" s="62">
        <v>134</v>
      </c>
      <c r="K35" s="62">
        <v>107</v>
      </c>
      <c r="L35" s="62">
        <v>110</v>
      </c>
      <c r="M35" s="62">
        <v>144</v>
      </c>
      <c r="N35" s="62">
        <v>131</v>
      </c>
      <c r="O35" s="62">
        <v>117</v>
      </c>
      <c r="P35" s="62">
        <v>62</v>
      </c>
      <c r="Q35" s="62">
        <v>61</v>
      </c>
      <c r="R35" s="62">
        <v>56</v>
      </c>
      <c r="S35" s="62">
        <v>72</v>
      </c>
      <c r="T35" s="62">
        <v>71</v>
      </c>
      <c r="U35" s="62">
        <v>51</v>
      </c>
      <c r="V35" s="62">
        <v>51</v>
      </c>
      <c r="W35" s="62">
        <v>68</v>
      </c>
      <c r="X35" s="62">
        <v>64</v>
      </c>
      <c r="Y35" s="62">
        <v>52</v>
      </c>
      <c r="Z35" s="4">
        <f t="shared" si="0"/>
        <v>1762</v>
      </c>
      <c r="AA35" s="255"/>
    </row>
    <row r="36" spans="1:27" ht="26.25" thickBot="1" x14ac:dyDescent="0.3">
      <c r="A36" s="262"/>
      <c r="B36" s="260"/>
      <c r="C36" s="260"/>
      <c r="D36" s="276"/>
      <c r="E36" s="299"/>
      <c r="F36" s="28" t="s">
        <v>3</v>
      </c>
      <c r="G36" s="92">
        <v>143</v>
      </c>
      <c r="H36" s="92">
        <v>139</v>
      </c>
      <c r="I36" s="92">
        <v>129</v>
      </c>
      <c r="J36" s="92">
        <v>134</v>
      </c>
      <c r="K36" s="92">
        <v>107</v>
      </c>
      <c r="L36" s="92">
        <v>110</v>
      </c>
      <c r="M36" s="92">
        <v>144</v>
      </c>
      <c r="N36" s="92">
        <v>131</v>
      </c>
      <c r="O36" s="92">
        <v>117</v>
      </c>
      <c r="P36" s="92">
        <v>62</v>
      </c>
      <c r="Q36" s="92">
        <v>61</v>
      </c>
      <c r="R36" s="92">
        <v>56</v>
      </c>
      <c r="S36" s="92">
        <v>72</v>
      </c>
      <c r="T36" s="92">
        <v>71</v>
      </c>
      <c r="U36" s="92">
        <v>51</v>
      </c>
      <c r="V36" s="92">
        <v>51</v>
      </c>
      <c r="W36" s="92">
        <v>68</v>
      </c>
      <c r="X36" s="92">
        <v>64</v>
      </c>
      <c r="Y36" s="92">
        <v>52</v>
      </c>
      <c r="Z36" s="1">
        <f t="shared" si="0"/>
        <v>1762</v>
      </c>
      <c r="AA36" s="256"/>
    </row>
    <row r="37" spans="1:27" x14ac:dyDescent="0.25">
      <c r="A37" s="261" t="s">
        <v>109</v>
      </c>
      <c r="B37" s="259" t="s">
        <v>8</v>
      </c>
      <c r="C37" s="259"/>
      <c r="D37" s="275" t="s">
        <v>1337</v>
      </c>
      <c r="E37" s="321" t="s">
        <v>1338</v>
      </c>
      <c r="F37" s="27" t="s">
        <v>6</v>
      </c>
      <c r="G37" s="62">
        <v>0</v>
      </c>
      <c r="H37" s="62">
        <v>34</v>
      </c>
      <c r="I37" s="62">
        <v>21</v>
      </c>
      <c r="J37" s="62">
        <v>19</v>
      </c>
      <c r="K37" s="62">
        <v>36</v>
      </c>
      <c r="L37" s="62">
        <v>24</v>
      </c>
      <c r="M37" s="62">
        <v>2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14</v>
      </c>
      <c r="V37" s="62">
        <v>2</v>
      </c>
      <c r="W37" s="62">
        <v>6</v>
      </c>
      <c r="X37" s="62">
        <v>9</v>
      </c>
      <c r="Y37" s="62">
        <v>6</v>
      </c>
      <c r="Z37" s="4">
        <f t="shared" si="0"/>
        <v>173</v>
      </c>
      <c r="AA37" s="255"/>
    </row>
    <row r="38" spans="1:27" ht="26.25" thickBot="1" x14ac:dyDescent="0.3">
      <c r="A38" s="262"/>
      <c r="B38" s="260"/>
      <c r="C38" s="260"/>
      <c r="D38" s="276"/>
      <c r="E38" s="299"/>
      <c r="F38" s="28" t="s">
        <v>3</v>
      </c>
      <c r="G38" s="92">
        <v>0</v>
      </c>
      <c r="H38" s="92">
        <v>34</v>
      </c>
      <c r="I38" s="92">
        <v>21</v>
      </c>
      <c r="J38" s="92">
        <v>19</v>
      </c>
      <c r="K38" s="92">
        <v>36</v>
      </c>
      <c r="L38" s="92">
        <v>24</v>
      </c>
      <c r="M38" s="92">
        <v>2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14</v>
      </c>
      <c r="V38" s="92">
        <v>2</v>
      </c>
      <c r="W38" s="92">
        <v>6</v>
      </c>
      <c r="X38" s="92">
        <v>9</v>
      </c>
      <c r="Y38" s="92">
        <v>6</v>
      </c>
      <c r="Z38" s="1">
        <f t="shared" si="0"/>
        <v>173</v>
      </c>
      <c r="AA38" s="256"/>
    </row>
    <row r="39" spans="1:27" x14ac:dyDescent="0.25">
      <c r="A39" s="261" t="s">
        <v>120</v>
      </c>
      <c r="B39" s="259" t="s">
        <v>8</v>
      </c>
      <c r="C39" s="259"/>
      <c r="D39" s="275" t="s">
        <v>1339</v>
      </c>
      <c r="E39" s="321" t="s">
        <v>1340</v>
      </c>
      <c r="F39" s="27" t="s">
        <v>6</v>
      </c>
      <c r="G39" s="62">
        <v>16</v>
      </c>
      <c r="H39" s="62">
        <v>9</v>
      </c>
      <c r="I39" s="62">
        <v>11</v>
      </c>
      <c r="J39" s="62">
        <v>7</v>
      </c>
      <c r="K39" s="62">
        <v>9</v>
      </c>
      <c r="L39" s="62">
        <v>4</v>
      </c>
      <c r="M39" s="62">
        <v>7</v>
      </c>
      <c r="N39" s="62">
        <v>5</v>
      </c>
      <c r="O39" s="62">
        <v>5</v>
      </c>
      <c r="P39" s="62">
        <v>2</v>
      </c>
      <c r="Q39" s="62">
        <v>9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4">
        <f t="shared" si="0"/>
        <v>84</v>
      </c>
      <c r="AA39" s="255"/>
    </row>
    <row r="40" spans="1:27" ht="26.25" thickBot="1" x14ac:dyDescent="0.3">
      <c r="A40" s="262"/>
      <c r="B40" s="260"/>
      <c r="C40" s="260"/>
      <c r="D40" s="276"/>
      <c r="E40" s="299"/>
      <c r="F40" s="28" t="s">
        <v>3</v>
      </c>
      <c r="G40" s="92">
        <v>16</v>
      </c>
      <c r="H40" s="92">
        <v>9</v>
      </c>
      <c r="I40" s="92">
        <v>11</v>
      </c>
      <c r="J40" s="92">
        <v>7</v>
      </c>
      <c r="K40" s="92">
        <v>9</v>
      </c>
      <c r="L40" s="92">
        <v>4</v>
      </c>
      <c r="M40" s="92">
        <v>7</v>
      </c>
      <c r="N40" s="92">
        <v>5</v>
      </c>
      <c r="O40" s="92">
        <v>5</v>
      </c>
      <c r="P40" s="92">
        <v>2</v>
      </c>
      <c r="Q40" s="92">
        <v>9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1">
        <f t="shared" si="0"/>
        <v>84</v>
      </c>
      <c r="AA40" s="256"/>
    </row>
    <row r="41" spans="1:27" x14ac:dyDescent="0.25">
      <c r="A41" s="261" t="s">
        <v>128</v>
      </c>
      <c r="B41" s="259" t="s">
        <v>8</v>
      </c>
      <c r="C41" s="259"/>
      <c r="D41" s="275" t="s">
        <v>1341</v>
      </c>
      <c r="E41" s="321" t="s">
        <v>1342</v>
      </c>
      <c r="F41" s="27" t="s">
        <v>6</v>
      </c>
      <c r="G41" s="62">
        <v>30</v>
      </c>
      <c r="H41" s="62">
        <v>25</v>
      </c>
      <c r="I41" s="62">
        <v>36</v>
      </c>
      <c r="J41" s="62">
        <v>16</v>
      </c>
      <c r="K41" s="62">
        <v>23</v>
      </c>
      <c r="L41" s="62">
        <v>17</v>
      </c>
      <c r="M41" s="62">
        <v>37</v>
      </c>
      <c r="N41" s="62">
        <v>31</v>
      </c>
      <c r="O41" s="62">
        <v>36</v>
      </c>
      <c r="P41" s="62">
        <v>28</v>
      </c>
      <c r="Q41" s="62">
        <v>20</v>
      </c>
      <c r="R41" s="62">
        <v>21</v>
      </c>
      <c r="S41" s="62">
        <v>17</v>
      </c>
      <c r="T41" s="62">
        <v>6</v>
      </c>
      <c r="U41" s="62">
        <v>15</v>
      </c>
      <c r="V41" s="62">
        <v>13</v>
      </c>
      <c r="W41" s="62">
        <v>13</v>
      </c>
      <c r="X41" s="62">
        <v>11</v>
      </c>
      <c r="Y41" s="62">
        <v>17</v>
      </c>
      <c r="Z41" s="4">
        <f t="shared" si="0"/>
        <v>412</v>
      </c>
      <c r="AA41" s="255"/>
    </row>
    <row r="42" spans="1:27" ht="25.5" x14ac:dyDescent="0.25">
      <c r="A42" s="262"/>
      <c r="B42" s="260"/>
      <c r="C42" s="260"/>
      <c r="D42" s="276"/>
      <c r="E42" s="299"/>
      <c r="F42" s="28" t="s">
        <v>3</v>
      </c>
      <c r="G42" s="92">
        <v>30</v>
      </c>
      <c r="H42" s="92">
        <v>25</v>
      </c>
      <c r="I42" s="92">
        <v>36</v>
      </c>
      <c r="J42" s="92">
        <v>16</v>
      </c>
      <c r="K42" s="92">
        <v>22</v>
      </c>
      <c r="L42" s="92">
        <v>17</v>
      </c>
      <c r="M42" s="92">
        <v>37</v>
      </c>
      <c r="N42" s="92">
        <v>30</v>
      </c>
      <c r="O42" s="92">
        <v>36</v>
      </c>
      <c r="P42" s="92">
        <v>27</v>
      </c>
      <c r="Q42" s="92">
        <v>20</v>
      </c>
      <c r="R42" s="92">
        <v>21</v>
      </c>
      <c r="S42" s="92">
        <v>16</v>
      </c>
      <c r="T42" s="92">
        <v>6</v>
      </c>
      <c r="U42" s="92">
        <v>15</v>
      </c>
      <c r="V42" s="92">
        <v>12</v>
      </c>
      <c r="W42" s="92">
        <v>12</v>
      </c>
      <c r="X42" s="92">
        <v>11</v>
      </c>
      <c r="Y42" s="92">
        <v>17</v>
      </c>
      <c r="Z42" s="1">
        <f t="shared" si="0"/>
        <v>406</v>
      </c>
      <c r="AA42" s="256"/>
    </row>
    <row r="43" spans="1:27" x14ac:dyDescent="0.25">
      <c r="A43" s="262"/>
      <c r="B43" s="260" t="s">
        <v>10</v>
      </c>
      <c r="C43" s="286" t="s">
        <v>131</v>
      </c>
      <c r="D43" s="276" t="s">
        <v>1343</v>
      </c>
      <c r="E43" s="299" t="s">
        <v>1344</v>
      </c>
      <c r="F43" s="28" t="s">
        <v>6</v>
      </c>
      <c r="G43" s="6">
        <v>9</v>
      </c>
      <c r="H43" s="6">
        <v>8</v>
      </c>
      <c r="I43" s="6">
        <v>9</v>
      </c>
      <c r="J43" s="6">
        <v>10</v>
      </c>
      <c r="K43" s="6">
        <v>10</v>
      </c>
      <c r="L43" s="6">
        <v>7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1">
        <f t="shared" si="0"/>
        <v>54</v>
      </c>
      <c r="AA43" s="256"/>
    </row>
    <row r="44" spans="1:27" ht="26.25" thickBot="1" x14ac:dyDescent="0.3">
      <c r="A44" s="300"/>
      <c r="B44" s="302"/>
      <c r="C44" s="303"/>
      <c r="D44" s="280"/>
      <c r="E44" s="318"/>
      <c r="F44" s="26" t="s">
        <v>3</v>
      </c>
      <c r="G44" s="8">
        <v>9</v>
      </c>
      <c r="H44" s="8">
        <v>8</v>
      </c>
      <c r="I44" s="8">
        <v>9</v>
      </c>
      <c r="J44" s="8">
        <v>10</v>
      </c>
      <c r="K44" s="8">
        <v>10</v>
      </c>
      <c r="L44" s="8">
        <v>7</v>
      </c>
      <c r="M44" s="8">
        <v>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3">
        <f t="shared" si="0"/>
        <v>54</v>
      </c>
      <c r="AA44" s="264"/>
    </row>
    <row r="45" spans="1:27" x14ac:dyDescent="0.25">
      <c r="A45" s="261" t="s">
        <v>133</v>
      </c>
      <c r="B45" s="259" t="s">
        <v>8</v>
      </c>
      <c r="C45" s="259"/>
      <c r="D45" s="275" t="s">
        <v>1345</v>
      </c>
      <c r="E45" s="321" t="s">
        <v>1346</v>
      </c>
      <c r="F45" s="27" t="s">
        <v>6</v>
      </c>
      <c r="G45" s="62">
        <v>2</v>
      </c>
      <c r="H45" s="62">
        <v>4</v>
      </c>
      <c r="I45" s="62">
        <v>6</v>
      </c>
      <c r="J45" s="62">
        <v>5</v>
      </c>
      <c r="K45" s="62">
        <v>5</v>
      </c>
      <c r="L45" s="62">
        <v>7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5</v>
      </c>
      <c r="U45" s="62">
        <v>4</v>
      </c>
      <c r="V45" s="62">
        <v>5</v>
      </c>
      <c r="W45" s="62">
        <v>8</v>
      </c>
      <c r="X45" s="62">
        <v>7</v>
      </c>
      <c r="Y45" s="62">
        <v>7</v>
      </c>
      <c r="Z45" s="4">
        <f t="shared" si="0"/>
        <v>65</v>
      </c>
      <c r="AA45" s="255"/>
    </row>
    <row r="46" spans="1:27" ht="25.5" x14ac:dyDescent="0.25">
      <c r="A46" s="262"/>
      <c r="B46" s="260"/>
      <c r="C46" s="260"/>
      <c r="D46" s="276"/>
      <c r="E46" s="299"/>
      <c r="F46" s="28" t="s">
        <v>3</v>
      </c>
      <c r="G46" s="92">
        <v>2</v>
      </c>
      <c r="H46" s="92">
        <v>4</v>
      </c>
      <c r="I46" s="92">
        <v>6</v>
      </c>
      <c r="J46" s="92">
        <v>5</v>
      </c>
      <c r="K46" s="92">
        <v>5</v>
      </c>
      <c r="L46" s="92">
        <v>7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5</v>
      </c>
      <c r="U46" s="92">
        <v>4</v>
      </c>
      <c r="V46" s="92">
        <v>5</v>
      </c>
      <c r="W46" s="92">
        <v>8</v>
      </c>
      <c r="X46" s="92">
        <v>7</v>
      </c>
      <c r="Y46" s="92">
        <v>7</v>
      </c>
      <c r="Z46" s="1">
        <f t="shared" si="0"/>
        <v>65</v>
      </c>
      <c r="AA46" s="256"/>
    </row>
    <row r="47" spans="1:27" x14ac:dyDescent="0.25">
      <c r="A47" s="262"/>
      <c r="B47" s="260" t="s">
        <v>10</v>
      </c>
      <c r="C47" s="286" t="s">
        <v>624</v>
      </c>
      <c r="D47" s="276" t="s">
        <v>1347</v>
      </c>
      <c r="E47" s="299" t="s">
        <v>1348</v>
      </c>
      <c r="F47" s="28" t="s">
        <v>6</v>
      </c>
      <c r="G47" s="6">
        <v>8</v>
      </c>
      <c r="H47" s="6">
        <v>6</v>
      </c>
      <c r="I47" s="6">
        <v>9</v>
      </c>
      <c r="J47" s="6">
        <v>7</v>
      </c>
      <c r="K47" s="6">
        <v>9</v>
      </c>
      <c r="L47" s="6">
        <v>2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4</v>
      </c>
      <c r="W47" s="6">
        <v>0</v>
      </c>
      <c r="X47" s="6">
        <v>0</v>
      </c>
      <c r="Y47" s="6">
        <v>0</v>
      </c>
      <c r="Z47" s="1">
        <f t="shared" si="0"/>
        <v>45</v>
      </c>
      <c r="AA47" s="256"/>
    </row>
    <row r="48" spans="1:27" ht="26.25" thickBot="1" x14ac:dyDescent="0.3">
      <c r="A48" s="300"/>
      <c r="B48" s="302"/>
      <c r="C48" s="303"/>
      <c r="D48" s="280"/>
      <c r="E48" s="318"/>
      <c r="F48" s="26" t="s">
        <v>3</v>
      </c>
      <c r="G48" s="8">
        <v>8</v>
      </c>
      <c r="H48" s="8">
        <v>6</v>
      </c>
      <c r="I48" s="8">
        <v>9</v>
      </c>
      <c r="J48" s="8">
        <v>7</v>
      </c>
      <c r="K48" s="8">
        <v>9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4</v>
      </c>
      <c r="W48" s="8">
        <v>0</v>
      </c>
      <c r="X48" s="8">
        <v>0</v>
      </c>
      <c r="Y48" s="8">
        <v>0</v>
      </c>
      <c r="Z48" s="3">
        <f t="shared" si="0"/>
        <v>45</v>
      </c>
      <c r="AA48" s="264"/>
    </row>
    <row r="49" spans="1:27" x14ac:dyDescent="0.25">
      <c r="A49" s="261" t="s">
        <v>136</v>
      </c>
      <c r="B49" s="259" t="s">
        <v>8</v>
      </c>
      <c r="C49" s="259"/>
      <c r="D49" s="275" t="s">
        <v>1349</v>
      </c>
      <c r="E49" s="321" t="s">
        <v>1350</v>
      </c>
      <c r="F49" s="27" t="s">
        <v>6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4">
        <f t="shared" si="0"/>
        <v>0</v>
      </c>
      <c r="AA49" s="255"/>
    </row>
    <row r="50" spans="1:27" ht="26.25" thickBot="1" x14ac:dyDescent="0.3">
      <c r="A50" s="262"/>
      <c r="B50" s="260"/>
      <c r="C50" s="260"/>
      <c r="D50" s="276"/>
      <c r="E50" s="299"/>
      <c r="F50" s="28" t="s">
        <v>3</v>
      </c>
      <c r="G50" s="92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  <c r="W50" s="187">
        <v>0</v>
      </c>
      <c r="X50" s="187">
        <v>0</v>
      </c>
      <c r="Y50" s="187">
        <v>0</v>
      </c>
      <c r="Z50" s="1">
        <f t="shared" si="0"/>
        <v>0</v>
      </c>
      <c r="AA50" s="256"/>
    </row>
    <row r="51" spans="1:27" x14ac:dyDescent="0.25">
      <c r="A51" s="261" t="s">
        <v>141</v>
      </c>
      <c r="B51" s="259" t="s">
        <v>8</v>
      </c>
      <c r="C51" s="259"/>
      <c r="D51" s="275" t="s">
        <v>1351</v>
      </c>
      <c r="E51" s="321" t="s">
        <v>1352</v>
      </c>
      <c r="F51" s="27" t="s">
        <v>6</v>
      </c>
      <c r="G51" s="62">
        <v>13</v>
      </c>
      <c r="H51" s="62">
        <v>12</v>
      </c>
      <c r="I51" s="62">
        <v>14</v>
      </c>
      <c r="J51" s="62">
        <v>7</v>
      </c>
      <c r="K51" s="62">
        <v>3</v>
      </c>
      <c r="L51" s="62">
        <v>15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1</v>
      </c>
      <c r="U51" s="62">
        <v>5</v>
      </c>
      <c r="V51" s="62">
        <v>3</v>
      </c>
      <c r="W51" s="62">
        <v>6</v>
      </c>
      <c r="X51" s="62">
        <v>6</v>
      </c>
      <c r="Y51" s="62">
        <v>4</v>
      </c>
      <c r="Z51" s="4">
        <f t="shared" si="0"/>
        <v>89</v>
      </c>
      <c r="AA51" s="255"/>
    </row>
    <row r="52" spans="1:27" ht="26.25" thickBot="1" x14ac:dyDescent="0.3">
      <c r="A52" s="262"/>
      <c r="B52" s="260"/>
      <c r="C52" s="260"/>
      <c r="D52" s="276"/>
      <c r="E52" s="299"/>
      <c r="F52" s="28" t="s">
        <v>3</v>
      </c>
      <c r="G52" s="92">
        <v>13</v>
      </c>
      <c r="H52" s="92">
        <v>12</v>
      </c>
      <c r="I52" s="92">
        <v>14</v>
      </c>
      <c r="J52" s="92">
        <v>7</v>
      </c>
      <c r="K52" s="92">
        <v>3</v>
      </c>
      <c r="L52" s="92">
        <v>15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1</v>
      </c>
      <c r="U52" s="92">
        <v>5</v>
      </c>
      <c r="V52" s="92">
        <v>3</v>
      </c>
      <c r="W52" s="92">
        <v>6</v>
      </c>
      <c r="X52" s="92">
        <v>6</v>
      </c>
      <c r="Y52" s="92">
        <v>4</v>
      </c>
      <c r="Z52" s="1">
        <f t="shared" si="0"/>
        <v>89</v>
      </c>
      <c r="AA52" s="256"/>
    </row>
    <row r="53" spans="1:27" x14ac:dyDescent="0.25">
      <c r="A53" s="261" t="s">
        <v>158</v>
      </c>
      <c r="B53" s="259" t="s">
        <v>8</v>
      </c>
      <c r="C53" s="259"/>
      <c r="D53" s="275" t="s">
        <v>1353</v>
      </c>
      <c r="E53" s="321" t="s">
        <v>1354</v>
      </c>
      <c r="F53" s="27" t="s">
        <v>6</v>
      </c>
      <c r="G53" s="62">
        <v>10</v>
      </c>
      <c r="H53" s="62">
        <v>13</v>
      </c>
      <c r="I53" s="62">
        <v>10</v>
      </c>
      <c r="J53" s="62">
        <v>18</v>
      </c>
      <c r="K53" s="62">
        <v>6</v>
      </c>
      <c r="L53" s="62">
        <v>15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5</v>
      </c>
      <c r="U53" s="62">
        <v>4</v>
      </c>
      <c r="V53" s="62">
        <v>5</v>
      </c>
      <c r="W53" s="62">
        <v>6</v>
      </c>
      <c r="X53" s="62">
        <v>4</v>
      </c>
      <c r="Y53" s="62">
        <v>2</v>
      </c>
      <c r="Z53" s="4">
        <f t="shared" si="0"/>
        <v>98</v>
      </c>
      <c r="AA53" s="255"/>
    </row>
    <row r="54" spans="1:27" ht="26.25" thickBot="1" x14ac:dyDescent="0.3">
      <c r="A54" s="262"/>
      <c r="B54" s="260"/>
      <c r="C54" s="260"/>
      <c r="D54" s="276"/>
      <c r="E54" s="299"/>
      <c r="F54" s="28" t="s">
        <v>3</v>
      </c>
      <c r="G54" s="92">
        <v>10</v>
      </c>
      <c r="H54" s="92">
        <v>13</v>
      </c>
      <c r="I54" s="92">
        <v>10</v>
      </c>
      <c r="J54" s="92">
        <v>18</v>
      </c>
      <c r="K54" s="92">
        <v>6</v>
      </c>
      <c r="L54" s="92">
        <v>15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5</v>
      </c>
      <c r="U54" s="92">
        <v>4</v>
      </c>
      <c r="V54" s="92">
        <v>5</v>
      </c>
      <c r="W54" s="92">
        <v>6</v>
      </c>
      <c r="X54" s="92">
        <v>4</v>
      </c>
      <c r="Y54" s="92">
        <v>2</v>
      </c>
      <c r="Z54" s="1">
        <f t="shared" si="0"/>
        <v>98</v>
      </c>
      <c r="AA54" s="256"/>
    </row>
    <row r="55" spans="1:27" x14ac:dyDescent="0.25">
      <c r="A55" s="261" t="s">
        <v>161</v>
      </c>
      <c r="B55" s="259" t="s">
        <v>8</v>
      </c>
      <c r="C55" s="259"/>
      <c r="D55" s="275" t="s">
        <v>1355</v>
      </c>
      <c r="E55" s="321" t="s">
        <v>1356</v>
      </c>
      <c r="F55" s="27" t="s">
        <v>6</v>
      </c>
      <c r="G55" s="62">
        <v>14</v>
      </c>
      <c r="H55" s="62">
        <v>16</v>
      </c>
      <c r="I55" s="62">
        <v>11</v>
      </c>
      <c r="J55" s="62">
        <v>13</v>
      </c>
      <c r="K55" s="62">
        <v>29</v>
      </c>
      <c r="L55" s="62">
        <v>29</v>
      </c>
      <c r="M55" s="62">
        <v>12</v>
      </c>
      <c r="N55" s="62">
        <v>13</v>
      </c>
      <c r="O55" s="62">
        <v>6</v>
      </c>
      <c r="P55" s="62">
        <v>0</v>
      </c>
      <c r="Q55" s="62">
        <v>4</v>
      </c>
      <c r="R55" s="62">
        <v>5</v>
      </c>
      <c r="S55" s="62">
        <v>4</v>
      </c>
      <c r="T55" s="62">
        <v>5</v>
      </c>
      <c r="U55" s="62">
        <v>9</v>
      </c>
      <c r="V55" s="62">
        <v>11</v>
      </c>
      <c r="W55" s="62">
        <v>5</v>
      </c>
      <c r="X55" s="62">
        <v>5</v>
      </c>
      <c r="Y55" s="62">
        <v>10</v>
      </c>
      <c r="Z55" s="4">
        <f t="shared" si="0"/>
        <v>201</v>
      </c>
      <c r="AA55" s="255"/>
    </row>
    <row r="56" spans="1:27" ht="26.25" thickBot="1" x14ac:dyDescent="0.3">
      <c r="A56" s="262"/>
      <c r="B56" s="260"/>
      <c r="C56" s="260"/>
      <c r="D56" s="276"/>
      <c r="E56" s="299"/>
      <c r="F56" s="28" t="s">
        <v>3</v>
      </c>
      <c r="G56" s="92">
        <v>14</v>
      </c>
      <c r="H56" s="92">
        <v>16</v>
      </c>
      <c r="I56" s="92">
        <v>11</v>
      </c>
      <c r="J56" s="92">
        <v>13</v>
      </c>
      <c r="K56" s="92">
        <v>29</v>
      </c>
      <c r="L56" s="92">
        <v>29</v>
      </c>
      <c r="M56" s="92">
        <v>12</v>
      </c>
      <c r="N56" s="92">
        <v>13</v>
      </c>
      <c r="O56" s="92">
        <v>6</v>
      </c>
      <c r="P56" s="92">
        <v>0</v>
      </c>
      <c r="Q56" s="92">
        <v>4</v>
      </c>
      <c r="R56" s="92">
        <v>5</v>
      </c>
      <c r="S56" s="92">
        <v>4</v>
      </c>
      <c r="T56" s="92">
        <v>5</v>
      </c>
      <c r="U56" s="92">
        <v>9</v>
      </c>
      <c r="V56" s="92">
        <v>11</v>
      </c>
      <c r="W56" s="92">
        <v>5</v>
      </c>
      <c r="X56" s="92">
        <v>5</v>
      </c>
      <c r="Y56" s="92">
        <v>10</v>
      </c>
      <c r="Z56" s="1">
        <f t="shared" si="0"/>
        <v>201</v>
      </c>
      <c r="AA56" s="256"/>
    </row>
    <row r="57" spans="1:27" x14ac:dyDescent="0.25">
      <c r="A57" s="261" t="s">
        <v>164</v>
      </c>
      <c r="B57" s="259" t="s">
        <v>8</v>
      </c>
      <c r="C57" s="259"/>
      <c r="D57" s="275" t="s">
        <v>1357</v>
      </c>
      <c r="E57" s="321" t="s">
        <v>1358</v>
      </c>
      <c r="F57" s="27" t="s">
        <v>6</v>
      </c>
      <c r="G57" s="62">
        <v>16</v>
      </c>
      <c r="H57" s="62">
        <v>20</v>
      </c>
      <c r="I57" s="62">
        <v>18</v>
      </c>
      <c r="J57" s="62">
        <v>9</v>
      </c>
      <c r="K57" s="62">
        <v>12</v>
      </c>
      <c r="L57" s="62">
        <v>10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4</v>
      </c>
      <c r="U57" s="62">
        <v>3</v>
      </c>
      <c r="V57" s="62">
        <v>5</v>
      </c>
      <c r="W57" s="62">
        <v>1</v>
      </c>
      <c r="X57" s="62">
        <v>3</v>
      </c>
      <c r="Y57" s="62">
        <v>4</v>
      </c>
      <c r="Z57" s="4">
        <f t="shared" si="0"/>
        <v>105</v>
      </c>
      <c r="AA57" s="255"/>
    </row>
    <row r="58" spans="1:27" ht="26.25" thickBot="1" x14ac:dyDescent="0.3">
      <c r="A58" s="291"/>
      <c r="B58" s="296"/>
      <c r="C58" s="296"/>
      <c r="D58" s="298"/>
      <c r="E58" s="314"/>
      <c r="F58" s="183" t="s">
        <v>3</v>
      </c>
      <c r="G58" s="41">
        <v>16</v>
      </c>
      <c r="H58" s="41">
        <v>20</v>
      </c>
      <c r="I58" s="41">
        <v>18</v>
      </c>
      <c r="J58" s="41">
        <v>9</v>
      </c>
      <c r="K58" s="41">
        <v>12</v>
      </c>
      <c r="L58" s="41">
        <v>10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4</v>
      </c>
      <c r="U58" s="41">
        <v>3</v>
      </c>
      <c r="V58" s="41">
        <v>5</v>
      </c>
      <c r="W58" s="41">
        <v>1</v>
      </c>
      <c r="X58" s="41">
        <v>3</v>
      </c>
      <c r="Y58" s="41">
        <v>4</v>
      </c>
      <c r="Z58" s="30">
        <f t="shared" si="0"/>
        <v>105</v>
      </c>
      <c r="AA58" s="316"/>
    </row>
    <row r="59" spans="1:27" x14ac:dyDescent="0.25">
      <c r="A59" s="322" t="s">
        <v>13</v>
      </c>
      <c r="B59" s="323"/>
      <c r="C59" s="323"/>
      <c r="D59" s="323"/>
      <c r="E59" s="323"/>
      <c r="F59" s="177" t="s">
        <v>6</v>
      </c>
      <c r="G59" s="7">
        <f>G57+G55+G53+G51+G49+G47+G45+G43+G41+G39+G37+G35+G33+G31+G29+G27+G25+G23+G21+G19+G17+G15+G13+G11+G9+G7+G3</f>
        <v>1263</v>
      </c>
      <c r="H59" s="7">
        <f t="shared" ref="H59:Z59" si="1">H57+H55+H53+H51+H49+H47+H45+H43+H41+H39+H37+H35+H33+H31+H29+H27+H25+H23+H21+H19+H17+H15+H13+H11+H9+H7+H3</f>
        <v>1368</v>
      </c>
      <c r="I59" s="7">
        <f t="shared" si="1"/>
        <v>1341</v>
      </c>
      <c r="J59" s="7">
        <f t="shared" si="1"/>
        <v>1258</v>
      </c>
      <c r="K59" s="7">
        <f t="shared" si="1"/>
        <v>1279</v>
      </c>
      <c r="L59" s="7">
        <f t="shared" si="1"/>
        <v>1200</v>
      </c>
      <c r="M59" s="7">
        <f t="shared" si="1"/>
        <v>1252</v>
      </c>
      <c r="N59" s="7">
        <f t="shared" si="1"/>
        <v>1148</v>
      </c>
      <c r="O59" s="7">
        <f t="shared" si="1"/>
        <v>1072</v>
      </c>
      <c r="P59" s="7">
        <f t="shared" si="1"/>
        <v>523</v>
      </c>
      <c r="Q59" s="7">
        <f t="shared" si="1"/>
        <v>812</v>
      </c>
      <c r="R59" s="7">
        <f t="shared" si="1"/>
        <v>612</v>
      </c>
      <c r="S59" s="7">
        <f t="shared" si="1"/>
        <v>666</v>
      </c>
      <c r="T59" s="7">
        <f t="shared" si="1"/>
        <v>697</v>
      </c>
      <c r="U59" s="7">
        <f t="shared" si="1"/>
        <v>709</v>
      </c>
      <c r="V59" s="7">
        <f t="shared" si="1"/>
        <v>651</v>
      </c>
      <c r="W59" s="7">
        <f t="shared" si="1"/>
        <v>718</v>
      </c>
      <c r="X59" s="7">
        <f t="shared" si="1"/>
        <v>675</v>
      </c>
      <c r="Y59" s="7">
        <f t="shared" si="1"/>
        <v>706</v>
      </c>
      <c r="Z59" s="7">
        <f t="shared" si="1"/>
        <v>17950</v>
      </c>
      <c r="AA59" s="206"/>
    </row>
    <row r="60" spans="1:27" ht="26.25" thickBot="1" x14ac:dyDescent="0.3">
      <c r="A60" s="324"/>
      <c r="B60" s="325"/>
      <c r="C60" s="325"/>
      <c r="D60" s="325"/>
      <c r="E60" s="325"/>
      <c r="F60" s="182" t="s">
        <v>3</v>
      </c>
      <c r="G60" s="8">
        <f>G58+G56+G54+G52+G50+G48+G46+G44+G42+G40+G38+G36+G34+G32+G30+G28+G26+G24+G22+G20+G18+G16+G14+G12+G10+G8+G4</f>
        <v>1215</v>
      </c>
      <c r="H60" s="8">
        <f t="shared" ref="H60:Z60" si="2">H58+H56+H54+H52+H50+H48+H46+H44+H42+H40+H38+H36+H34+H32+H30+H28+H26+H24+H22+H20+H18+H16+H14+H12+H10+H8+H4</f>
        <v>1353</v>
      </c>
      <c r="I60" s="8">
        <f t="shared" si="2"/>
        <v>1331</v>
      </c>
      <c r="J60" s="8">
        <f t="shared" si="2"/>
        <v>1245</v>
      </c>
      <c r="K60" s="8">
        <f t="shared" si="2"/>
        <v>1266</v>
      </c>
      <c r="L60" s="8">
        <f t="shared" si="2"/>
        <v>1188</v>
      </c>
      <c r="M60" s="8">
        <f t="shared" si="2"/>
        <v>1249</v>
      </c>
      <c r="N60" s="8">
        <f t="shared" si="2"/>
        <v>1144</v>
      </c>
      <c r="O60" s="8">
        <f t="shared" si="2"/>
        <v>1071</v>
      </c>
      <c r="P60" s="8">
        <f t="shared" si="2"/>
        <v>522</v>
      </c>
      <c r="Q60" s="8">
        <f t="shared" si="2"/>
        <v>811</v>
      </c>
      <c r="R60" s="8">
        <f t="shared" si="2"/>
        <v>610</v>
      </c>
      <c r="S60" s="8">
        <f t="shared" si="2"/>
        <v>663</v>
      </c>
      <c r="T60" s="8">
        <f t="shared" si="2"/>
        <v>693</v>
      </c>
      <c r="U60" s="8">
        <f t="shared" si="2"/>
        <v>708</v>
      </c>
      <c r="V60" s="8">
        <f t="shared" si="2"/>
        <v>650</v>
      </c>
      <c r="W60" s="8">
        <f t="shared" si="2"/>
        <v>716</v>
      </c>
      <c r="X60" s="8">
        <f t="shared" si="2"/>
        <v>676</v>
      </c>
      <c r="Y60" s="8">
        <f t="shared" si="2"/>
        <v>706</v>
      </c>
      <c r="Z60" s="8">
        <f t="shared" si="2"/>
        <v>17817</v>
      </c>
      <c r="AA60" s="207"/>
    </row>
  </sheetData>
  <mergeCells count="137">
    <mergeCell ref="A57:A58"/>
    <mergeCell ref="B57:C58"/>
    <mergeCell ref="D57:D58"/>
    <mergeCell ref="E57:E58"/>
    <mergeCell ref="AA57:AA58"/>
    <mergeCell ref="A59:E60"/>
    <mergeCell ref="A55:A56"/>
    <mergeCell ref="B55:C56"/>
    <mergeCell ref="D55:D56"/>
    <mergeCell ref="E55:E56"/>
    <mergeCell ref="AA55:AA56"/>
    <mergeCell ref="A53:A54"/>
    <mergeCell ref="B53:C54"/>
    <mergeCell ref="D53:D54"/>
    <mergeCell ref="E53:E54"/>
    <mergeCell ref="AA53:AA54"/>
    <mergeCell ref="A51:A52"/>
    <mergeCell ref="B51:C52"/>
    <mergeCell ref="D51:D52"/>
    <mergeCell ref="E51:E52"/>
    <mergeCell ref="AA51:AA52"/>
    <mergeCell ref="A49:A50"/>
    <mergeCell ref="B49:C50"/>
    <mergeCell ref="D49:D50"/>
    <mergeCell ref="E49:E50"/>
    <mergeCell ref="AA49:AA50"/>
    <mergeCell ref="A45:A48"/>
    <mergeCell ref="B45:C46"/>
    <mergeCell ref="D45:D46"/>
    <mergeCell ref="E45:E46"/>
    <mergeCell ref="AA45:AA46"/>
    <mergeCell ref="B47:B48"/>
    <mergeCell ref="C47:C48"/>
    <mergeCell ref="D47:D48"/>
    <mergeCell ref="E47:E48"/>
    <mergeCell ref="AA47:AA48"/>
    <mergeCell ref="A41:A44"/>
    <mergeCell ref="B41:C42"/>
    <mergeCell ref="D41:D42"/>
    <mergeCell ref="E41:E42"/>
    <mergeCell ref="AA41:AA42"/>
    <mergeCell ref="B43:B44"/>
    <mergeCell ref="C43:C44"/>
    <mergeCell ref="D43:D44"/>
    <mergeCell ref="E43:E44"/>
    <mergeCell ref="AA43:AA44"/>
    <mergeCell ref="A39:A40"/>
    <mergeCell ref="B39:C40"/>
    <mergeCell ref="D39:D40"/>
    <mergeCell ref="E39:E40"/>
    <mergeCell ref="AA39:AA40"/>
    <mergeCell ref="A37:A38"/>
    <mergeCell ref="B37:C38"/>
    <mergeCell ref="D37:D38"/>
    <mergeCell ref="E37:E38"/>
    <mergeCell ref="AA37:AA38"/>
    <mergeCell ref="A35:A36"/>
    <mergeCell ref="B35:C36"/>
    <mergeCell ref="D35:D36"/>
    <mergeCell ref="E35:E36"/>
    <mergeCell ref="AA35:AA36"/>
    <mergeCell ref="A33:A34"/>
    <mergeCell ref="B33:C34"/>
    <mergeCell ref="D33:D34"/>
    <mergeCell ref="E33:E34"/>
    <mergeCell ref="AA33:AA34"/>
    <mergeCell ref="A31:A32"/>
    <mergeCell ref="B31:C32"/>
    <mergeCell ref="D31:D32"/>
    <mergeCell ref="E31:E32"/>
    <mergeCell ref="AA31:AA32"/>
    <mergeCell ref="A27:A30"/>
    <mergeCell ref="B27:C28"/>
    <mergeCell ref="D27:D28"/>
    <mergeCell ref="E27:E28"/>
    <mergeCell ref="AA27:AA28"/>
    <mergeCell ref="B29:B30"/>
    <mergeCell ref="C29:C30"/>
    <mergeCell ref="D29:D30"/>
    <mergeCell ref="E29:E30"/>
    <mergeCell ref="AA29:AA30"/>
    <mergeCell ref="A25:A26"/>
    <mergeCell ref="B25:C26"/>
    <mergeCell ref="D25:D26"/>
    <mergeCell ref="E25:E26"/>
    <mergeCell ref="AA25:AA26"/>
    <mergeCell ref="A21:A24"/>
    <mergeCell ref="B21:C22"/>
    <mergeCell ref="D21:D22"/>
    <mergeCell ref="E21:E22"/>
    <mergeCell ref="AA21:AA22"/>
    <mergeCell ref="B23:B24"/>
    <mergeCell ref="C23:C24"/>
    <mergeCell ref="D23:D24"/>
    <mergeCell ref="E23:E24"/>
    <mergeCell ref="AA23:AA24"/>
    <mergeCell ref="A19:A20"/>
    <mergeCell ref="B19:C20"/>
    <mergeCell ref="D19:D20"/>
    <mergeCell ref="E19:E20"/>
    <mergeCell ref="AA19:AA20"/>
    <mergeCell ref="A17:A18"/>
    <mergeCell ref="B17:C18"/>
    <mergeCell ref="D17:D18"/>
    <mergeCell ref="E17:E18"/>
    <mergeCell ref="AA17:AA18"/>
    <mergeCell ref="A15:A16"/>
    <mergeCell ref="B15:C16"/>
    <mergeCell ref="D15:D16"/>
    <mergeCell ref="E15:E16"/>
    <mergeCell ref="AA15:AA16"/>
    <mergeCell ref="A13:A14"/>
    <mergeCell ref="B13:C14"/>
    <mergeCell ref="D13:D14"/>
    <mergeCell ref="E13:E14"/>
    <mergeCell ref="AA13:AA14"/>
    <mergeCell ref="A11:A12"/>
    <mergeCell ref="B11:C12"/>
    <mergeCell ref="D11:D12"/>
    <mergeCell ref="E11:E12"/>
    <mergeCell ref="AA11:AA12"/>
    <mergeCell ref="A9:A10"/>
    <mergeCell ref="B9:C10"/>
    <mergeCell ref="D9:D10"/>
    <mergeCell ref="E9:E10"/>
    <mergeCell ref="AA9:AA10"/>
    <mergeCell ref="A7:A8"/>
    <mergeCell ref="B7:C8"/>
    <mergeCell ref="D7:D8"/>
    <mergeCell ref="E7:E8"/>
    <mergeCell ref="AA7:AA8"/>
    <mergeCell ref="A1:AA1"/>
    <mergeCell ref="A2:E2"/>
    <mergeCell ref="A3:E4"/>
    <mergeCell ref="AA3:AA4"/>
    <mergeCell ref="A5:AA5"/>
    <mergeCell ref="B6:C6"/>
  </mergeCells>
  <pageMargins left="0.7" right="0.7" top="0.75" bottom="0.75" header="0.3" footer="0.3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61" sqref="E7:E62"/>
    </sheetView>
  </sheetViews>
  <sheetFormatPr defaultRowHeight="12.75" x14ac:dyDescent="0.25"/>
  <cols>
    <col min="1" max="1" width="5.7109375" style="115" customWidth="1"/>
    <col min="2" max="2" width="39.85546875" style="116" customWidth="1"/>
    <col min="3" max="3" width="5.5703125" style="117" customWidth="1"/>
    <col min="4" max="4" width="62.7109375" style="118" customWidth="1"/>
    <col min="5" max="5" width="15.28515625" style="118" customWidth="1"/>
    <col min="6" max="6" width="31.140625" style="116" customWidth="1"/>
    <col min="7" max="25" width="4.7109375" style="18" customWidth="1"/>
    <col min="26" max="26" width="8.5703125" style="18" customWidth="1"/>
    <col min="27" max="27" width="19.28515625" style="155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1893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502" t="s">
        <v>1359</v>
      </c>
      <c r="E7" s="275" t="s">
        <v>1360</v>
      </c>
      <c r="F7" s="27" t="s">
        <v>6</v>
      </c>
      <c r="G7" s="4">
        <v>261</v>
      </c>
      <c r="H7" s="4">
        <v>281</v>
      </c>
      <c r="I7" s="4">
        <v>255</v>
      </c>
      <c r="J7" s="4">
        <v>245</v>
      </c>
      <c r="K7" s="4">
        <v>265</v>
      </c>
      <c r="L7" s="4">
        <v>226</v>
      </c>
      <c r="M7" s="4">
        <v>219</v>
      </c>
      <c r="N7" s="4">
        <v>184</v>
      </c>
      <c r="O7" s="4">
        <v>137</v>
      </c>
      <c r="P7" s="4">
        <v>175</v>
      </c>
      <c r="Q7" s="4">
        <v>195</v>
      </c>
      <c r="R7" s="4">
        <v>177</v>
      </c>
      <c r="S7" s="4">
        <v>154</v>
      </c>
      <c r="T7" s="4">
        <v>170</v>
      </c>
      <c r="U7" s="4">
        <v>158</v>
      </c>
      <c r="V7" s="4">
        <v>161</v>
      </c>
      <c r="W7" s="4">
        <v>127</v>
      </c>
      <c r="X7" s="4">
        <v>163</v>
      </c>
      <c r="Y7" s="4">
        <v>156</v>
      </c>
      <c r="Z7" s="4">
        <f>SUM(G7:Y7)</f>
        <v>3709</v>
      </c>
      <c r="AA7" s="255"/>
    </row>
    <row r="8" spans="1:27" ht="25.5" x14ac:dyDescent="0.25">
      <c r="A8" s="258"/>
      <c r="B8" s="260"/>
      <c r="C8" s="260"/>
      <c r="D8" s="503"/>
      <c r="E8" s="276"/>
      <c r="F8" s="28" t="s">
        <v>3</v>
      </c>
      <c r="G8" s="1">
        <v>261</v>
      </c>
      <c r="H8" s="1">
        <v>281</v>
      </c>
      <c r="I8" s="1">
        <v>255</v>
      </c>
      <c r="J8" s="1">
        <v>245</v>
      </c>
      <c r="K8" s="1">
        <v>265</v>
      </c>
      <c r="L8" s="1">
        <v>226</v>
      </c>
      <c r="M8" s="1">
        <v>219</v>
      </c>
      <c r="N8" s="1">
        <v>184</v>
      </c>
      <c r="O8" s="1">
        <v>137</v>
      </c>
      <c r="P8" s="1">
        <v>175</v>
      </c>
      <c r="Q8" s="1">
        <v>195</v>
      </c>
      <c r="R8" s="1">
        <v>177</v>
      </c>
      <c r="S8" s="1">
        <v>154</v>
      </c>
      <c r="T8" s="1">
        <v>170</v>
      </c>
      <c r="U8" s="1">
        <v>158</v>
      </c>
      <c r="V8" s="1">
        <v>161</v>
      </c>
      <c r="W8" s="1">
        <v>127</v>
      </c>
      <c r="X8" s="1">
        <v>163</v>
      </c>
      <c r="Y8" s="1">
        <v>156</v>
      </c>
      <c r="Z8" s="1">
        <f t="shared" ref="Z8:Z62" si="0">SUM(G8:Y8)</f>
        <v>3709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1361</v>
      </c>
      <c r="E9" s="276" t="s">
        <v>1362</v>
      </c>
      <c r="F9" s="28" t="s">
        <v>6</v>
      </c>
      <c r="G9" s="1">
        <v>32</v>
      </c>
      <c r="H9" s="1">
        <v>31</v>
      </c>
      <c r="I9" s="1">
        <v>30</v>
      </c>
      <c r="J9" s="1">
        <v>32</v>
      </c>
      <c r="K9" s="1">
        <v>27</v>
      </c>
      <c r="L9" s="1">
        <v>17</v>
      </c>
      <c r="M9" s="1">
        <v>0</v>
      </c>
      <c r="N9" s="1">
        <v>15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0"/>
        <v>184</v>
      </c>
      <c r="AA9" s="256"/>
    </row>
    <row r="10" spans="1:27" ht="25.5" x14ac:dyDescent="0.25">
      <c r="A10" s="258"/>
      <c r="B10" s="260"/>
      <c r="C10" s="309"/>
      <c r="D10" s="276"/>
      <c r="E10" s="276"/>
      <c r="F10" s="28" t="s">
        <v>3</v>
      </c>
      <c r="G10" s="1">
        <v>32</v>
      </c>
      <c r="H10" s="1">
        <v>31</v>
      </c>
      <c r="I10" s="1">
        <v>30</v>
      </c>
      <c r="J10" s="1">
        <v>32</v>
      </c>
      <c r="K10" s="1">
        <v>27</v>
      </c>
      <c r="L10" s="1">
        <v>17</v>
      </c>
      <c r="M10" s="1">
        <v>0</v>
      </c>
      <c r="N10" s="1">
        <v>15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f t="shared" si="0"/>
        <v>184</v>
      </c>
      <c r="AA10" s="256"/>
    </row>
    <row r="11" spans="1:27" x14ac:dyDescent="0.25">
      <c r="A11" s="258"/>
      <c r="B11" s="260"/>
      <c r="C11" s="286" t="s">
        <v>257</v>
      </c>
      <c r="D11" s="276" t="s">
        <v>1929</v>
      </c>
      <c r="E11" s="276" t="s">
        <v>1363</v>
      </c>
      <c r="F11" s="28" t="s">
        <v>6</v>
      </c>
      <c r="G11" s="6">
        <v>24</v>
      </c>
      <c r="H11" s="6">
        <v>8</v>
      </c>
      <c r="I11" s="6">
        <v>33</v>
      </c>
      <c r="J11" s="6">
        <v>14</v>
      </c>
      <c r="K11" s="6">
        <v>19</v>
      </c>
      <c r="L11" s="6">
        <v>5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f t="shared" si="0"/>
        <v>103</v>
      </c>
      <c r="AA11" s="256"/>
    </row>
    <row r="12" spans="1:27" ht="25.5" x14ac:dyDescent="0.25">
      <c r="A12" s="258"/>
      <c r="B12" s="260"/>
      <c r="C12" s="286"/>
      <c r="D12" s="276"/>
      <c r="E12" s="276"/>
      <c r="F12" s="28" t="s">
        <v>3</v>
      </c>
      <c r="G12" s="6">
        <v>24</v>
      </c>
      <c r="H12" s="6">
        <v>8</v>
      </c>
      <c r="I12" s="6">
        <v>33</v>
      </c>
      <c r="J12" s="6">
        <v>14</v>
      </c>
      <c r="K12" s="6">
        <v>19</v>
      </c>
      <c r="L12" s="6">
        <v>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f t="shared" si="0"/>
        <v>103</v>
      </c>
      <c r="AA12" s="256"/>
    </row>
    <row r="13" spans="1:27" x14ac:dyDescent="0.25">
      <c r="A13" s="258"/>
      <c r="B13" s="260"/>
      <c r="C13" s="309" t="s">
        <v>325</v>
      </c>
      <c r="D13" s="276" t="s">
        <v>1930</v>
      </c>
      <c r="E13" s="276" t="s">
        <v>1364</v>
      </c>
      <c r="F13" s="28" t="s">
        <v>6</v>
      </c>
      <c r="G13" s="6">
        <v>90</v>
      </c>
      <c r="H13" s="6">
        <v>78</v>
      </c>
      <c r="I13" s="6">
        <v>133</v>
      </c>
      <c r="J13" s="6">
        <v>106</v>
      </c>
      <c r="K13" s="6">
        <v>88</v>
      </c>
      <c r="L13" s="6">
        <v>78</v>
      </c>
      <c r="M13" s="6">
        <v>66</v>
      </c>
      <c r="N13" s="6">
        <v>51</v>
      </c>
      <c r="O13" s="6">
        <v>70</v>
      </c>
      <c r="P13" s="6">
        <v>50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f t="shared" si="0"/>
        <v>810</v>
      </c>
      <c r="AA13" s="256"/>
    </row>
    <row r="14" spans="1:27" ht="25.5" x14ac:dyDescent="0.25">
      <c r="A14" s="258"/>
      <c r="B14" s="260"/>
      <c r="C14" s="309"/>
      <c r="D14" s="276"/>
      <c r="E14" s="276"/>
      <c r="F14" s="28" t="s">
        <v>3</v>
      </c>
      <c r="G14" s="6">
        <v>90</v>
      </c>
      <c r="H14" s="6">
        <v>78</v>
      </c>
      <c r="I14" s="6">
        <v>133</v>
      </c>
      <c r="J14" s="6">
        <v>106</v>
      </c>
      <c r="K14" s="6">
        <v>88</v>
      </c>
      <c r="L14" s="6">
        <v>78</v>
      </c>
      <c r="M14" s="6">
        <v>66</v>
      </c>
      <c r="N14" s="6">
        <v>51</v>
      </c>
      <c r="O14" s="6">
        <v>70</v>
      </c>
      <c r="P14" s="6">
        <v>50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f t="shared" si="0"/>
        <v>810</v>
      </c>
      <c r="AA14" s="256"/>
    </row>
    <row r="15" spans="1:27" x14ac:dyDescent="0.25">
      <c r="A15" s="258"/>
      <c r="B15" s="260"/>
      <c r="C15" s="286" t="s">
        <v>328</v>
      </c>
      <c r="D15" s="276" t="s">
        <v>1931</v>
      </c>
      <c r="E15" s="276" t="s">
        <v>1365</v>
      </c>
      <c r="F15" s="28" t="s">
        <v>6</v>
      </c>
      <c r="G15" s="6">
        <v>8</v>
      </c>
      <c r="H15" s="6">
        <v>9</v>
      </c>
      <c r="I15" s="6">
        <v>3</v>
      </c>
      <c r="J15" s="6">
        <v>7</v>
      </c>
      <c r="K15" s="6">
        <v>5</v>
      </c>
      <c r="L15" s="6">
        <v>6</v>
      </c>
      <c r="M15" s="6">
        <v>5</v>
      </c>
      <c r="N15" s="6">
        <v>8</v>
      </c>
      <c r="O15" s="6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f t="shared" si="0"/>
        <v>56</v>
      </c>
      <c r="AA15" s="256"/>
    </row>
    <row r="16" spans="1:27" ht="25.5" x14ac:dyDescent="0.25">
      <c r="A16" s="258"/>
      <c r="B16" s="260"/>
      <c r="C16" s="286"/>
      <c r="D16" s="276"/>
      <c r="E16" s="276"/>
      <c r="F16" s="28" t="s">
        <v>3</v>
      </c>
      <c r="G16" s="6">
        <v>8</v>
      </c>
      <c r="H16" s="6">
        <v>9</v>
      </c>
      <c r="I16" s="6">
        <v>3</v>
      </c>
      <c r="J16" s="6">
        <v>7</v>
      </c>
      <c r="K16" s="6">
        <v>5</v>
      </c>
      <c r="L16" s="6">
        <v>6</v>
      </c>
      <c r="M16" s="6">
        <v>5</v>
      </c>
      <c r="N16" s="6">
        <v>8</v>
      </c>
      <c r="O16" s="6">
        <v>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f t="shared" si="0"/>
        <v>56</v>
      </c>
      <c r="AA16" s="256"/>
    </row>
    <row r="17" spans="1:27" x14ac:dyDescent="0.25">
      <c r="A17" s="258"/>
      <c r="B17" s="260"/>
      <c r="C17" s="309" t="s">
        <v>331</v>
      </c>
      <c r="D17" s="276" t="s">
        <v>2217</v>
      </c>
      <c r="E17" s="276" t="s">
        <v>1366</v>
      </c>
      <c r="F17" s="28" t="s">
        <v>6</v>
      </c>
      <c r="G17" s="6">
        <v>14</v>
      </c>
      <c r="H17" s="6">
        <v>29</v>
      </c>
      <c r="I17" s="6">
        <v>12</v>
      </c>
      <c r="J17" s="6">
        <v>14</v>
      </c>
      <c r="K17" s="6">
        <v>20</v>
      </c>
      <c r="L17" s="6">
        <v>16</v>
      </c>
      <c r="M17" s="6">
        <v>22</v>
      </c>
      <c r="N17" s="6">
        <v>23</v>
      </c>
      <c r="O17" s="6">
        <v>21</v>
      </c>
      <c r="P17" s="6">
        <v>12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f t="shared" si="0"/>
        <v>183</v>
      </c>
      <c r="AA17" s="256"/>
    </row>
    <row r="18" spans="1:27" ht="25.5" x14ac:dyDescent="0.25">
      <c r="A18" s="258"/>
      <c r="B18" s="260"/>
      <c r="C18" s="309"/>
      <c r="D18" s="276"/>
      <c r="E18" s="276"/>
      <c r="F18" s="28" t="s">
        <v>3</v>
      </c>
      <c r="G18" s="6">
        <v>14</v>
      </c>
      <c r="H18" s="6">
        <v>29</v>
      </c>
      <c r="I18" s="6">
        <v>12</v>
      </c>
      <c r="J18" s="6">
        <v>14</v>
      </c>
      <c r="K18" s="6">
        <v>20</v>
      </c>
      <c r="L18" s="6">
        <v>16</v>
      </c>
      <c r="M18" s="6">
        <v>22</v>
      </c>
      <c r="N18" s="6">
        <v>23</v>
      </c>
      <c r="O18" s="6">
        <v>21</v>
      </c>
      <c r="P18" s="6">
        <v>12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f t="shared" si="0"/>
        <v>183</v>
      </c>
      <c r="AA18" s="256"/>
    </row>
    <row r="19" spans="1:27" x14ac:dyDescent="0.25">
      <c r="A19" s="258"/>
      <c r="B19" s="260"/>
      <c r="C19" s="309" t="s">
        <v>1367</v>
      </c>
      <c r="D19" s="276" t="s">
        <v>2218</v>
      </c>
      <c r="E19" s="276" t="s">
        <v>1368</v>
      </c>
      <c r="F19" s="28" t="s">
        <v>6</v>
      </c>
      <c r="G19" s="6">
        <v>8</v>
      </c>
      <c r="H19" s="6">
        <v>7</v>
      </c>
      <c r="I19" s="6">
        <v>6</v>
      </c>
      <c r="J19" s="6">
        <v>6</v>
      </c>
      <c r="K19" s="6">
        <v>10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f t="shared" si="0"/>
        <v>37</v>
      </c>
      <c r="AA19" s="256"/>
    </row>
    <row r="20" spans="1:27" ht="26.25" thickBot="1" x14ac:dyDescent="0.3">
      <c r="A20" s="279"/>
      <c r="B20" s="302"/>
      <c r="C20" s="317"/>
      <c r="D20" s="280"/>
      <c r="E20" s="280"/>
      <c r="F20" s="26" t="s">
        <v>3</v>
      </c>
      <c r="G20" s="8">
        <v>8</v>
      </c>
      <c r="H20" s="8">
        <v>7</v>
      </c>
      <c r="I20" s="8">
        <v>6</v>
      </c>
      <c r="J20" s="8">
        <v>6</v>
      </c>
      <c r="K20" s="8">
        <v>10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f t="shared" si="0"/>
        <v>37</v>
      </c>
      <c r="AA20" s="264"/>
    </row>
    <row r="21" spans="1:27" x14ac:dyDescent="0.25">
      <c r="A21" s="257" t="s">
        <v>12</v>
      </c>
      <c r="B21" s="259" t="s">
        <v>8</v>
      </c>
      <c r="C21" s="259"/>
      <c r="D21" s="502" t="s">
        <v>1369</v>
      </c>
      <c r="E21" s="275" t="s">
        <v>1370</v>
      </c>
      <c r="F21" s="27" t="s">
        <v>6</v>
      </c>
      <c r="G21" s="4">
        <v>15</v>
      </c>
      <c r="H21" s="4">
        <v>20</v>
      </c>
      <c r="I21" s="4">
        <v>23</v>
      </c>
      <c r="J21" s="4">
        <v>21</v>
      </c>
      <c r="K21" s="4">
        <v>19</v>
      </c>
      <c r="L21" s="4">
        <v>17</v>
      </c>
      <c r="M21" s="4">
        <v>25</v>
      </c>
      <c r="N21" s="4">
        <v>22</v>
      </c>
      <c r="O21" s="4">
        <v>18</v>
      </c>
      <c r="P21" s="4">
        <v>17</v>
      </c>
      <c r="Q21" s="4">
        <v>9</v>
      </c>
      <c r="R21" s="4">
        <v>16</v>
      </c>
      <c r="S21" s="4">
        <v>14</v>
      </c>
      <c r="T21" s="4">
        <v>14</v>
      </c>
      <c r="U21" s="4">
        <v>12</v>
      </c>
      <c r="V21" s="4">
        <v>7</v>
      </c>
      <c r="W21" s="4">
        <v>7</v>
      </c>
      <c r="X21" s="4">
        <v>13</v>
      </c>
      <c r="Y21" s="4">
        <v>6</v>
      </c>
      <c r="Z21" s="4">
        <f t="shared" si="0"/>
        <v>295</v>
      </c>
      <c r="AA21" s="255"/>
    </row>
    <row r="22" spans="1:27" ht="25.5" x14ac:dyDescent="0.25">
      <c r="A22" s="258"/>
      <c r="B22" s="260"/>
      <c r="C22" s="260"/>
      <c r="D22" s="503"/>
      <c r="E22" s="276"/>
      <c r="F22" s="28" t="s">
        <v>3</v>
      </c>
      <c r="G22" s="1">
        <v>15</v>
      </c>
      <c r="H22" s="1">
        <v>20</v>
      </c>
      <c r="I22" s="1">
        <v>23</v>
      </c>
      <c r="J22" s="1">
        <v>21</v>
      </c>
      <c r="K22" s="1">
        <v>19</v>
      </c>
      <c r="L22" s="1">
        <v>17</v>
      </c>
      <c r="M22" s="1">
        <v>25</v>
      </c>
      <c r="N22" s="1">
        <v>22</v>
      </c>
      <c r="O22" s="1">
        <v>18</v>
      </c>
      <c r="P22" s="1">
        <v>17</v>
      </c>
      <c r="Q22" s="1">
        <v>9</v>
      </c>
      <c r="R22" s="1">
        <v>16</v>
      </c>
      <c r="S22" s="1">
        <v>14</v>
      </c>
      <c r="T22" s="1">
        <v>14</v>
      </c>
      <c r="U22" s="1">
        <v>12</v>
      </c>
      <c r="V22" s="1">
        <v>7</v>
      </c>
      <c r="W22" s="1">
        <v>7</v>
      </c>
      <c r="X22" s="1">
        <v>13</v>
      </c>
      <c r="Y22" s="1">
        <v>6</v>
      </c>
      <c r="Z22" s="1">
        <f t="shared" si="0"/>
        <v>295</v>
      </c>
      <c r="AA22" s="256"/>
    </row>
    <row r="23" spans="1:27" x14ac:dyDescent="0.25">
      <c r="A23" s="258"/>
      <c r="B23" s="260" t="s">
        <v>10</v>
      </c>
      <c r="C23" s="309" t="s">
        <v>173</v>
      </c>
      <c r="D23" s="276" t="s">
        <v>1932</v>
      </c>
      <c r="E23" s="276" t="s">
        <v>1371</v>
      </c>
      <c r="F23" s="28" t="s">
        <v>6</v>
      </c>
      <c r="G23" s="1">
        <v>9</v>
      </c>
      <c r="H23" s="1">
        <v>10</v>
      </c>
      <c r="I23" s="1">
        <v>12</v>
      </c>
      <c r="J23" s="1">
        <v>13</v>
      </c>
      <c r="K23" s="1">
        <v>4</v>
      </c>
      <c r="L23" s="1">
        <v>1</v>
      </c>
      <c r="M23" s="1">
        <v>7</v>
      </c>
      <c r="N23" s="1">
        <v>3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f t="shared" si="0"/>
        <v>59</v>
      </c>
      <c r="AA23" s="256"/>
    </row>
    <row r="24" spans="1:27" ht="25.5" x14ac:dyDescent="0.25">
      <c r="A24" s="258"/>
      <c r="B24" s="260"/>
      <c r="C24" s="309"/>
      <c r="D24" s="276"/>
      <c r="E24" s="276"/>
      <c r="F24" s="28" t="s">
        <v>3</v>
      </c>
      <c r="G24" s="1">
        <v>9</v>
      </c>
      <c r="H24" s="1">
        <v>10</v>
      </c>
      <c r="I24" s="1">
        <v>12</v>
      </c>
      <c r="J24" s="1">
        <v>13</v>
      </c>
      <c r="K24" s="1">
        <v>4</v>
      </c>
      <c r="L24" s="1">
        <v>1</v>
      </c>
      <c r="M24" s="1">
        <v>7</v>
      </c>
      <c r="N24" s="1">
        <v>3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f t="shared" si="0"/>
        <v>59</v>
      </c>
      <c r="AA24" s="256"/>
    </row>
    <row r="25" spans="1:27" x14ac:dyDescent="0.25">
      <c r="A25" s="258"/>
      <c r="B25" s="260"/>
      <c r="C25" s="286" t="s">
        <v>174</v>
      </c>
      <c r="D25" s="276" t="s">
        <v>1933</v>
      </c>
      <c r="E25" s="276" t="s">
        <v>1372</v>
      </c>
      <c r="F25" s="28" t="s">
        <v>6</v>
      </c>
      <c r="G25" s="6">
        <v>0</v>
      </c>
      <c r="H25" s="6">
        <v>4</v>
      </c>
      <c r="I25" s="6">
        <v>1</v>
      </c>
      <c r="J25" s="6">
        <v>5</v>
      </c>
      <c r="K25" s="6">
        <v>8</v>
      </c>
      <c r="L25" s="6">
        <v>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f t="shared" si="0"/>
        <v>20</v>
      </c>
      <c r="AA25" s="256"/>
    </row>
    <row r="26" spans="1:27" ht="26.25" thickBot="1" x14ac:dyDescent="0.3">
      <c r="A26" s="258"/>
      <c r="B26" s="260"/>
      <c r="C26" s="286"/>
      <c r="D26" s="276"/>
      <c r="E26" s="276"/>
      <c r="F26" s="28" t="s">
        <v>3</v>
      </c>
      <c r="G26" s="6">
        <v>0</v>
      </c>
      <c r="H26" s="6">
        <v>4</v>
      </c>
      <c r="I26" s="6">
        <v>1</v>
      </c>
      <c r="J26" s="6">
        <v>5</v>
      </c>
      <c r="K26" s="6">
        <v>8</v>
      </c>
      <c r="L26" s="6">
        <v>2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f t="shared" si="0"/>
        <v>20</v>
      </c>
      <c r="AA26" s="256"/>
    </row>
    <row r="27" spans="1:27" x14ac:dyDescent="0.25">
      <c r="A27" s="257" t="s">
        <v>22</v>
      </c>
      <c r="B27" s="259" t="s">
        <v>8</v>
      </c>
      <c r="C27" s="259"/>
      <c r="D27" s="502" t="s">
        <v>1373</v>
      </c>
      <c r="E27" s="275" t="s">
        <v>1374</v>
      </c>
      <c r="F27" s="27" t="s">
        <v>6</v>
      </c>
      <c r="G27" s="4">
        <v>69</v>
      </c>
      <c r="H27" s="4">
        <v>106</v>
      </c>
      <c r="I27" s="4">
        <v>69</v>
      </c>
      <c r="J27" s="4">
        <v>78</v>
      </c>
      <c r="K27" s="4">
        <v>65</v>
      </c>
      <c r="L27" s="4">
        <v>62</v>
      </c>
      <c r="M27" s="4">
        <v>81</v>
      </c>
      <c r="N27" s="4">
        <v>68</v>
      </c>
      <c r="O27" s="4">
        <v>79</v>
      </c>
      <c r="P27" s="4">
        <v>51</v>
      </c>
      <c r="Q27" s="4">
        <v>53</v>
      </c>
      <c r="R27" s="4">
        <v>36</v>
      </c>
      <c r="S27" s="4">
        <v>42</v>
      </c>
      <c r="T27" s="4">
        <v>37</v>
      </c>
      <c r="U27" s="4">
        <v>48</v>
      </c>
      <c r="V27" s="4">
        <v>36</v>
      </c>
      <c r="W27" s="4">
        <v>39</v>
      </c>
      <c r="X27" s="4">
        <v>42</v>
      </c>
      <c r="Y27" s="4">
        <v>35</v>
      </c>
      <c r="Z27" s="4">
        <f t="shared" si="0"/>
        <v>1096</v>
      </c>
      <c r="AA27" s="255"/>
    </row>
    <row r="28" spans="1:27" ht="26.25" thickBot="1" x14ac:dyDescent="0.3">
      <c r="A28" s="258"/>
      <c r="B28" s="260"/>
      <c r="C28" s="260"/>
      <c r="D28" s="503"/>
      <c r="E28" s="276"/>
      <c r="F28" s="28" t="s">
        <v>3</v>
      </c>
      <c r="G28" s="1">
        <v>69</v>
      </c>
      <c r="H28" s="1">
        <v>106</v>
      </c>
      <c r="I28" s="1">
        <v>69</v>
      </c>
      <c r="J28" s="1">
        <v>78</v>
      </c>
      <c r="K28" s="1">
        <v>65</v>
      </c>
      <c r="L28" s="1">
        <v>62</v>
      </c>
      <c r="M28" s="1">
        <v>81</v>
      </c>
      <c r="N28" s="1">
        <v>68</v>
      </c>
      <c r="O28" s="1">
        <v>79</v>
      </c>
      <c r="P28" s="1">
        <v>51</v>
      </c>
      <c r="Q28" s="1">
        <v>53</v>
      </c>
      <c r="R28" s="1">
        <v>36</v>
      </c>
      <c r="S28" s="1">
        <v>42</v>
      </c>
      <c r="T28" s="1">
        <v>37</v>
      </c>
      <c r="U28" s="1">
        <v>48</v>
      </c>
      <c r="V28" s="1">
        <v>36</v>
      </c>
      <c r="W28" s="1">
        <v>39</v>
      </c>
      <c r="X28" s="1">
        <v>42</v>
      </c>
      <c r="Y28" s="1">
        <v>35</v>
      </c>
      <c r="Z28" s="1">
        <f t="shared" si="0"/>
        <v>1096</v>
      </c>
      <c r="AA28" s="256"/>
    </row>
    <row r="29" spans="1:27" x14ac:dyDescent="0.25">
      <c r="A29" s="257" t="s">
        <v>24</v>
      </c>
      <c r="B29" s="259" t="s">
        <v>8</v>
      </c>
      <c r="C29" s="259"/>
      <c r="D29" s="502" t="s">
        <v>1375</v>
      </c>
      <c r="E29" s="275" t="s">
        <v>1376</v>
      </c>
      <c r="F29" s="27" t="s">
        <v>6</v>
      </c>
      <c r="G29" s="4">
        <v>46</v>
      </c>
      <c r="H29" s="4">
        <v>64</v>
      </c>
      <c r="I29" s="4">
        <v>49</v>
      </c>
      <c r="J29" s="4">
        <v>47</v>
      </c>
      <c r="K29" s="4">
        <v>44</v>
      </c>
      <c r="L29" s="4">
        <v>39</v>
      </c>
      <c r="M29" s="4">
        <v>27</v>
      </c>
      <c r="N29" s="4">
        <v>33</v>
      </c>
      <c r="O29" s="4">
        <v>31</v>
      </c>
      <c r="P29" s="4">
        <v>36</v>
      </c>
      <c r="Q29" s="4">
        <v>46</v>
      </c>
      <c r="R29" s="4">
        <v>38</v>
      </c>
      <c r="S29" s="4">
        <v>46</v>
      </c>
      <c r="T29" s="4">
        <v>31</v>
      </c>
      <c r="U29" s="4">
        <v>40</v>
      </c>
      <c r="V29" s="4">
        <v>27</v>
      </c>
      <c r="W29" s="4">
        <v>38</v>
      </c>
      <c r="X29" s="4">
        <v>25</v>
      </c>
      <c r="Y29" s="4">
        <v>19</v>
      </c>
      <c r="Z29" s="4">
        <f t="shared" si="0"/>
        <v>726</v>
      </c>
      <c r="AA29" s="255"/>
    </row>
    <row r="30" spans="1:27" ht="25.5" x14ac:dyDescent="0.25">
      <c r="A30" s="258"/>
      <c r="B30" s="260"/>
      <c r="C30" s="260"/>
      <c r="D30" s="503"/>
      <c r="E30" s="276"/>
      <c r="F30" s="28" t="s">
        <v>3</v>
      </c>
      <c r="G30" s="1">
        <v>46</v>
      </c>
      <c r="H30" s="1">
        <v>64</v>
      </c>
      <c r="I30" s="1">
        <v>49</v>
      </c>
      <c r="J30" s="1">
        <v>47</v>
      </c>
      <c r="K30" s="1">
        <v>44</v>
      </c>
      <c r="L30" s="1">
        <v>39</v>
      </c>
      <c r="M30" s="1">
        <v>27</v>
      </c>
      <c r="N30" s="1">
        <v>33</v>
      </c>
      <c r="O30" s="1">
        <v>31</v>
      </c>
      <c r="P30" s="1">
        <v>36</v>
      </c>
      <c r="Q30" s="1">
        <v>46</v>
      </c>
      <c r="R30" s="1">
        <v>38</v>
      </c>
      <c r="S30" s="1">
        <v>46</v>
      </c>
      <c r="T30" s="1">
        <v>31</v>
      </c>
      <c r="U30" s="1">
        <v>40</v>
      </c>
      <c r="V30" s="1">
        <v>27</v>
      </c>
      <c r="W30" s="1">
        <v>38</v>
      </c>
      <c r="X30" s="1">
        <v>25</v>
      </c>
      <c r="Y30" s="1">
        <v>19</v>
      </c>
      <c r="Z30" s="1">
        <f t="shared" si="0"/>
        <v>726</v>
      </c>
      <c r="AA30" s="256"/>
    </row>
    <row r="31" spans="1:27" x14ac:dyDescent="0.25">
      <c r="A31" s="258"/>
      <c r="B31" s="260" t="s">
        <v>10</v>
      </c>
      <c r="C31" s="309" t="s">
        <v>178</v>
      </c>
      <c r="D31" s="276" t="s">
        <v>1377</v>
      </c>
      <c r="E31" s="276" t="s">
        <v>1378</v>
      </c>
      <c r="F31" s="28" t="s">
        <v>6</v>
      </c>
      <c r="G31" s="1">
        <v>8</v>
      </c>
      <c r="H31" s="1">
        <v>4</v>
      </c>
      <c r="I31" s="1">
        <v>5</v>
      </c>
      <c r="J31" s="1">
        <v>5</v>
      </c>
      <c r="K31" s="1">
        <v>2</v>
      </c>
      <c r="L31" s="1">
        <v>8</v>
      </c>
      <c r="M31" s="1">
        <v>2</v>
      </c>
      <c r="N31" s="1">
        <v>8</v>
      </c>
      <c r="O31" s="1">
        <v>2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f t="shared" si="0"/>
        <v>44</v>
      </c>
      <c r="AA31" s="256"/>
    </row>
    <row r="32" spans="1:27" ht="25.5" x14ac:dyDescent="0.25">
      <c r="A32" s="258"/>
      <c r="B32" s="260"/>
      <c r="C32" s="309"/>
      <c r="D32" s="276"/>
      <c r="E32" s="276"/>
      <c r="F32" s="28" t="s">
        <v>3</v>
      </c>
      <c r="G32" s="1">
        <v>8</v>
      </c>
      <c r="H32" s="1">
        <v>4</v>
      </c>
      <c r="I32" s="1">
        <v>5</v>
      </c>
      <c r="J32" s="1">
        <v>5</v>
      </c>
      <c r="K32" s="1">
        <v>2</v>
      </c>
      <c r="L32" s="1">
        <v>8</v>
      </c>
      <c r="M32" s="1">
        <v>2</v>
      </c>
      <c r="N32" s="1">
        <v>8</v>
      </c>
      <c r="O32" s="1">
        <v>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f t="shared" si="0"/>
        <v>44</v>
      </c>
      <c r="AA32" s="256"/>
    </row>
    <row r="33" spans="1:27" x14ac:dyDescent="0.25">
      <c r="A33" s="258"/>
      <c r="B33" s="260"/>
      <c r="C33" s="286" t="s">
        <v>724</v>
      </c>
      <c r="D33" s="276" t="s">
        <v>1379</v>
      </c>
      <c r="E33" s="276" t="s">
        <v>1380</v>
      </c>
      <c r="F33" s="28" t="s">
        <v>6</v>
      </c>
      <c r="G33" s="6">
        <v>13</v>
      </c>
      <c r="H33" s="6">
        <v>8</v>
      </c>
      <c r="I33" s="6">
        <v>8</v>
      </c>
      <c r="J33" s="6">
        <v>7</v>
      </c>
      <c r="K33" s="6">
        <v>4</v>
      </c>
      <c r="L33" s="6">
        <v>5</v>
      </c>
      <c r="M33" s="1">
        <v>13</v>
      </c>
      <c r="N33" s="1">
        <v>14</v>
      </c>
      <c r="O33" s="1">
        <v>12</v>
      </c>
      <c r="P33" s="1">
        <v>18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0"/>
        <v>102</v>
      </c>
      <c r="AA33" s="256"/>
    </row>
    <row r="34" spans="1:27" ht="25.5" x14ac:dyDescent="0.25">
      <c r="A34" s="258"/>
      <c r="B34" s="260"/>
      <c r="C34" s="286"/>
      <c r="D34" s="276"/>
      <c r="E34" s="276"/>
      <c r="F34" s="28" t="s">
        <v>3</v>
      </c>
      <c r="G34" s="6">
        <v>13</v>
      </c>
      <c r="H34" s="6">
        <v>8</v>
      </c>
      <c r="I34" s="6">
        <v>8</v>
      </c>
      <c r="J34" s="6">
        <v>7</v>
      </c>
      <c r="K34" s="6">
        <v>4</v>
      </c>
      <c r="L34" s="6">
        <v>5</v>
      </c>
      <c r="M34" s="1">
        <v>13</v>
      </c>
      <c r="N34" s="1">
        <v>14</v>
      </c>
      <c r="O34" s="1">
        <v>12</v>
      </c>
      <c r="P34" s="1">
        <v>18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f t="shared" si="0"/>
        <v>102</v>
      </c>
      <c r="AA34" s="256"/>
    </row>
    <row r="35" spans="1:27" x14ac:dyDescent="0.25">
      <c r="A35" s="258"/>
      <c r="B35" s="260"/>
      <c r="C35" s="309" t="s">
        <v>725</v>
      </c>
      <c r="D35" s="276" t="s">
        <v>1381</v>
      </c>
      <c r="E35" s="276" t="s">
        <v>1382</v>
      </c>
      <c r="F35" s="28" t="s">
        <v>6</v>
      </c>
      <c r="G35" s="6">
        <v>5</v>
      </c>
      <c r="H35" s="6">
        <v>6</v>
      </c>
      <c r="I35" s="6">
        <v>5</v>
      </c>
      <c r="J35" s="6">
        <v>6</v>
      </c>
      <c r="K35" s="6">
        <v>6</v>
      </c>
      <c r="L35" s="6">
        <v>9</v>
      </c>
      <c r="M35" s="6">
        <v>0</v>
      </c>
      <c r="N35" s="6">
        <v>6</v>
      </c>
      <c r="O35" s="6">
        <v>7</v>
      </c>
      <c r="P35" s="6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f t="shared" si="0"/>
        <v>50</v>
      </c>
      <c r="AA35" s="256"/>
    </row>
    <row r="36" spans="1:27" ht="25.5" x14ac:dyDescent="0.25">
      <c r="A36" s="258"/>
      <c r="B36" s="260"/>
      <c r="C36" s="309"/>
      <c r="D36" s="276"/>
      <c r="E36" s="276"/>
      <c r="F36" s="28" t="s">
        <v>3</v>
      </c>
      <c r="G36" s="6">
        <v>5</v>
      </c>
      <c r="H36" s="6">
        <v>6</v>
      </c>
      <c r="I36" s="6">
        <v>5</v>
      </c>
      <c r="J36" s="6">
        <v>6</v>
      </c>
      <c r="K36" s="6">
        <v>6</v>
      </c>
      <c r="L36" s="6">
        <v>9</v>
      </c>
      <c r="M36" s="6">
        <v>0</v>
      </c>
      <c r="N36" s="6">
        <v>6</v>
      </c>
      <c r="O36" s="6">
        <v>7</v>
      </c>
      <c r="P36" s="6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f t="shared" si="0"/>
        <v>50</v>
      </c>
      <c r="AA36" s="256"/>
    </row>
    <row r="37" spans="1:27" x14ac:dyDescent="0.25">
      <c r="A37" s="258"/>
      <c r="B37" s="260"/>
      <c r="C37" s="286" t="s">
        <v>1383</v>
      </c>
      <c r="D37" s="276" t="s">
        <v>1384</v>
      </c>
      <c r="E37" s="276" t="s">
        <v>1385</v>
      </c>
      <c r="F37" s="28" t="s">
        <v>6</v>
      </c>
      <c r="G37" s="6">
        <v>11</v>
      </c>
      <c r="H37" s="6">
        <v>14</v>
      </c>
      <c r="I37" s="6">
        <v>15</v>
      </c>
      <c r="J37" s="6">
        <v>16</v>
      </c>
      <c r="K37" s="6">
        <v>13</v>
      </c>
      <c r="L37" s="6">
        <v>25</v>
      </c>
      <c r="M37" s="6">
        <v>2</v>
      </c>
      <c r="N37" s="6">
        <v>0</v>
      </c>
      <c r="O37" s="6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f t="shared" si="0"/>
        <v>96</v>
      </c>
      <c r="AA37" s="256"/>
    </row>
    <row r="38" spans="1:27" ht="26.25" thickBot="1" x14ac:dyDescent="0.3">
      <c r="A38" s="258"/>
      <c r="B38" s="260"/>
      <c r="C38" s="286"/>
      <c r="D38" s="276"/>
      <c r="E38" s="276"/>
      <c r="F38" s="28" t="s">
        <v>3</v>
      </c>
      <c r="G38" s="6">
        <v>11</v>
      </c>
      <c r="H38" s="6">
        <v>14</v>
      </c>
      <c r="I38" s="6">
        <v>15</v>
      </c>
      <c r="J38" s="6">
        <v>16</v>
      </c>
      <c r="K38" s="6">
        <v>13</v>
      </c>
      <c r="L38" s="6">
        <v>25</v>
      </c>
      <c r="M38" s="6">
        <v>2</v>
      </c>
      <c r="N38" s="6">
        <v>0</v>
      </c>
      <c r="O38" s="6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f t="shared" si="0"/>
        <v>96</v>
      </c>
      <c r="AA38" s="256"/>
    </row>
    <row r="39" spans="1:27" x14ac:dyDescent="0.25">
      <c r="A39" s="257" t="s">
        <v>25</v>
      </c>
      <c r="B39" s="259" t="s">
        <v>8</v>
      </c>
      <c r="C39" s="259"/>
      <c r="D39" s="502" t="s">
        <v>1386</v>
      </c>
      <c r="E39" s="275" t="s">
        <v>1387</v>
      </c>
      <c r="F39" s="27" t="s">
        <v>6</v>
      </c>
      <c r="G39" s="4">
        <v>28</v>
      </c>
      <c r="H39" s="4">
        <v>38</v>
      </c>
      <c r="I39" s="4">
        <v>31</v>
      </c>
      <c r="J39" s="4">
        <v>43</v>
      </c>
      <c r="K39" s="4">
        <v>38</v>
      </c>
      <c r="L39" s="4">
        <v>8</v>
      </c>
      <c r="M39" s="4">
        <v>58</v>
      </c>
      <c r="N39" s="4">
        <v>13</v>
      </c>
      <c r="O39" s="4">
        <v>37</v>
      </c>
      <c r="P39" s="4">
        <v>12</v>
      </c>
      <c r="Q39" s="4">
        <v>25</v>
      </c>
      <c r="R39" s="4">
        <v>14</v>
      </c>
      <c r="S39" s="4">
        <v>15</v>
      </c>
      <c r="T39" s="4">
        <v>6</v>
      </c>
      <c r="U39" s="4">
        <v>14</v>
      </c>
      <c r="V39" s="4">
        <v>13</v>
      </c>
      <c r="W39" s="4">
        <v>9</v>
      </c>
      <c r="X39" s="4">
        <v>9</v>
      </c>
      <c r="Y39" s="4">
        <v>18</v>
      </c>
      <c r="Z39" s="4">
        <f t="shared" si="0"/>
        <v>429</v>
      </c>
      <c r="AA39" s="255"/>
    </row>
    <row r="40" spans="1:27" ht="25.5" x14ac:dyDescent="0.25">
      <c r="A40" s="258"/>
      <c r="B40" s="260"/>
      <c r="C40" s="260"/>
      <c r="D40" s="503"/>
      <c r="E40" s="276"/>
      <c r="F40" s="28" t="s">
        <v>3</v>
      </c>
      <c r="G40" s="1">
        <v>28</v>
      </c>
      <c r="H40" s="1">
        <v>38</v>
      </c>
      <c r="I40" s="1">
        <v>31</v>
      </c>
      <c r="J40" s="1">
        <v>43</v>
      </c>
      <c r="K40" s="1">
        <v>38</v>
      </c>
      <c r="L40" s="1">
        <v>8</v>
      </c>
      <c r="M40" s="1">
        <v>58</v>
      </c>
      <c r="N40" s="1">
        <v>13</v>
      </c>
      <c r="O40" s="1">
        <v>37</v>
      </c>
      <c r="P40" s="1">
        <v>12</v>
      </c>
      <c r="Q40" s="1">
        <v>25</v>
      </c>
      <c r="R40" s="1">
        <v>14</v>
      </c>
      <c r="S40" s="1">
        <v>15</v>
      </c>
      <c r="T40" s="1">
        <v>6</v>
      </c>
      <c r="U40" s="1">
        <v>14</v>
      </c>
      <c r="V40" s="1">
        <v>13</v>
      </c>
      <c r="W40" s="1">
        <v>9</v>
      </c>
      <c r="X40" s="1">
        <v>9</v>
      </c>
      <c r="Y40" s="1">
        <v>18</v>
      </c>
      <c r="Z40" s="1">
        <f t="shared" si="0"/>
        <v>429</v>
      </c>
      <c r="AA40" s="256"/>
    </row>
    <row r="41" spans="1:27" x14ac:dyDescent="0.25">
      <c r="A41" s="258"/>
      <c r="B41" s="260" t="s">
        <v>10</v>
      </c>
      <c r="C41" s="309" t="s">
        <v>75</v>
      </c>
      <c r="D41" s="276" t="s">
        <v>1388</v>
      </c>
      <c r="E41" s="276" t="s">
        <v>1389</v>
      </c>
      <c r="F41" s="28" t="s">
        <v>6</v>
      </c>
      <c r="G41" s="1">
        <v>31</v>
      </c>
      <c r="H41" s="1">
        <v>37</v>
      </c>
      <c r="I41" s="1">
        <v>26</v>
      </c>
      <c r="J41" s="1">
        <v>35</v>
      </c>
      <c r="K41" s="1">
        <v>27</v>
      </c>
      <c r="L41" s="1">
        <v>22</v>
      </c>
      <c r="M41" s="1">
        <v>24</v>
      </c>
      <c r="N41" s="1">
        <v>25</v>
      </c>
      <c r="O41" s="1">
        <v>23</v>
      </c>
      <c r="P41" s="1">
        <v>0</v>
      </c>
      <c r="Q41" s="1">
        <v>25</v>
      </c>
      <c r="R41" s="1">
        <v>20</v>
      </c>
      <c r="S41" s="1">
        <v>10</v>
      </c>
      <c r="T41" s="1">
        <v>10</v>
      </c>
      <c r="U41" s="1">
        <v>13</v>
      </c>
      <c r="V41" s="1">
        <v>6</v>
      </c>
      <c r="W41" s="1">
        <v>3</v>
      </c>
      <c r="X41" s="1">
        <v>0</v>
      </c>
      <c r="Y41" s="1">
        <v>0</v>
      </c>
      <c r="Z41" s="1">
        <f t="shared" si="0"/>
        <v>337</v>
      </c>
      <c r="AA41" s="256"/>
    </row>
    <row r="42" spans="1:27" ht="26.25" thickBot="1" x14ac:dyDescent="0.3">
      <c r="A42" s="258"/>
      <c r="B42" s="260"/>
      <c r="C42" s="309"/>
      <c r="D42" s="276"/>
      <c r="E42" s="276"/>
      <c r="F42" s="28" t="s">
        <v>3</v>
      </c>
      <c r="G42" s="1">
        <v>31</v>
      </c>
      <c r="H42" s="1">
        <v>37</v>
      </c>
      <c r="I42" s="1">
        <v>26</v>
      </c>
      <c r="J42" s="1">
        <v>35</v>
      </c>
      <c r="K42" s="1">
        <v>27</v>
      </c>
      <c r="L42" s="1">
        <v>22</v>
      </c>
      <c r="M42" s="1">
        <v>24</v>
      </c>
      <c r="N42" s="1">
        <v>25</v>
      </c>
      <c r="O42" s="1">
        <v>23</v>
      </c>
      <c r="P42" s="1">
        <v>0</v>
      </c>
      <c r="Q42" s="1">
        <v>25</v>
      </c>
      <c r="R42" s="1">
        <v>20</v>
      </c>
      <c r="S42" s="1">
        <v>10</v>
      </c>
      <c r="T42" s="1">
        <v>10</v>
      </c>
      <c r="U42" s="1">
        <v>13</v>
      </c>
      <c r="V42" s="1">
        <v>6</v>
      </c>
      <c r="W42" s="1">
        <v>3</v>
      </c>
      <c r="X42" s="1">
        <v>0</v>
      </c>
      <c r="Y42" s="1">
        <v>0</v>
      </c>
      <c r="Z42" s="1">
        <f t="shared" si="0"/>
        <v>337</v>
      </c>
      <c r="AA42" s="256"/>
    </row>
    <row r="43" spans="1:27" x14ac:dyDescent="0.25">
      <c r="A43" s="257" t="s">
        <v>26</v>
      </c>
      <c r="B43" s="259" t="s">
        <v>8</v>
      </c>
      <c r="C43" s="259"/>
      <c r="D43" s="502" t="s">
        <v>1390</v>
      </c>
      <c r="E43" s="275" t="s">
        <v>1391</v>
      </c>
      <c r="F43" s="27" t="s">
        <v>6</v>
      </c>
      <c r="G43" s="4">
        <v>18</v>
      </c>
      <c r="H43" s="4">
        <v>25</v>
      </c>
      <c r="I43" s="4">
        <v>17</v>
      </c>
      <c r="J43" s="4">
        <v>26</v>
      </c>
      <c r="K43" s="4">
        <v>20</v>
      </c>
      <c r="L43" s="4">
        <v>33</v>
      </c>
      <c r="M43" s="4">
        <v>10</v>
      </c>
      <c r="N43" s="4">
        <v>30</v>
      </c>
      <c r="O43" s="4">
        <v>9</v>
      </c>
      <c r="P43" s="4">
        <v>11</v>
      </c>
      <c r="Q43" s="4">
        <v>10</v>
      </c>
      <c r="R43" s="4">
        <v>9</v>
      </c>
      <c r="S43" s="4">
        <v>10</v>
      </c>
      <c r="T43" s="4">
        <v>6</v>
      </c>
      <c r="U43" s="4">
        <v>2</v>
      </c>
      <c r="V43" s="4">
        <v>2</v>
      </c>
      <c r="W43" s="4">
        <v>6</v>
      </c>
      <c r="X43" s="4">
        <v>8</v>
      </c>
      <c r="Y43" s="4">
        <v>4</v>
      </c>
      <c r="Z43" s="4">
        <f t="shared" si="0"/>
        <v>256</v>
      </c>
      <c r="AA43" s="255"/>
    </row>
    <row r="44" spans="1:27" ht="25.5" x14ac:dyDescent="0.25">
      <c r="A44" s="258"/>
      <c r="B44" s="260"/>
      <c r="C44" s="260"/>
      <c r="D44" s="503"/>
      <c r="E44" s="276"/>
      <c r="F44" s="28" t="s">
        <v>3</v>
      </c>
      <c r="G44" s="1">
        <v>18</v>
      </c>
      <c r="H44" s="1">
        <v>25</v>
      </c>
      <c r="I44" s="1">
        <v>17</v>
      </c>
      <c r="J44" s="1">
        <v>26</v>
      </c>
      <c r="K44" s="1">
        <v>20</v>
      </c>
      <c r="L44" s="1">
        <v>33</v>
      </c>
      <c r="M44" s="1">
        <v>10</v>
      </c>
      <c r="N44" s="1">
        <v>30</v>
      </c>
      <c r="O44" s="1">
        <v>9</v>
      </c>
      <c r="P44" s="1">
        <v>11</v>
      </c>
      <c r="Q44" s="1">
        <v>10</v>
      </c>
      <c r="R44" s="1">
        <v>9</v>
      </c>
      <c r="S44" s="1">
        <v>10</v>
      </c>
      <c r="T44" s="1">
        <v>6</v>
      </c>
      <c r="U44" s="1">
        <v>2</v>
      </c>
      <c r="V44" s="1">
        <v>2</v>
      </c>
      <c r="W44" s="1">
        <v>6</v>
      </c>
      <c r="X44" s="1">
        <v>8</v>
      </c>
      <c r="Y44" s="1">
        <v>4</v>
      </c>
      <c r="Z44" s="1">
        <f t="shared" si="0"/>
        <v>256</v>
      </c>
      <c r="AA44" s="256"/>
    </row>
    <row r="45" spans="1:27" x14ac:dyDescent="0.25">
      <c r="A45" s="258"/>
      <c r="B45" s="260" t="s">
        <v>10</v>
      </c>
      <c r="C45" s="309" t="s">
        <v>72</v>
      </c>
      <c r="D45" s="276" t="s">
        <v>1938</v>
      </c>
      <c r="E45" s="276" t="s">
        <v>1392</v>
      </c>
      <c r="F45" s="28" t="s">
        <v>6</v>
      </c>
      <c r="G45" s="1">
        <v>16</v>
      </c>
      <c r="H45" s="1">
        <v>12</v>
      </c>
      <c r="I45" s="1">
        <v>14</v>
      </c>
      <c r="J45" s="1">
        <v>8</v>
      </c>
      <c r="K45" s="1">
        <v>4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f t="shared" si="0"/>
        <v>54</v>
      </c>
      <c r="AA45" s="256"/>
    </row>
    <row r="46" spans="1:27" ht="25.5" x14ac:dyDescent="0.25">
      <c r="A46" s="258"/>
      <c r="B46" s="260"/>
      <c r="C46" s="309"/>
      <c r="D46" s="276"/>
      <c r="E46" s="276"/>
      <c r="F46" s="28" t="s">
        <v>3</v>
      </c>
      <c r="G46" s="1">
        <v>16</v>
      </c>
      <c r="H46" s="1">
        <v>12</v>
      </c>
      <c r="I46" s="1">
        <v>14</v>
      </c>
      <c r="J46" s="1">
        <v>8</v>
      </c>
      <c r="K46" s="1">
        <v>4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f t="shared" si="0"/>
        <v>54</v>
      </c>
      <c r="AA46" s="256"/>
    </row>
    <row r="47" spans="1:27" x14ac:dyDescent="0.25">
      <c r="A47" s="258"/>
      <c r="B47" s="260"/>
      <c r="C47" s="286" t="s">
        <v>73</v>
      </c>
      <c r="D47" s="276" t="s">
        <v>1393</v>
      </c>
      <c r="E47" s="276" t="s">
        <v>1394</v>
      </c>
      <c r="F47" s="28" t="s">
        <v>6</v>
      </c>
      <c r="G47" s="6">
        <v>2</v>
      </c>
      <c r="H47" s="6">
        <v>4</v>
      </c>
      <c r="I47" s="6">
        <v>5</v>
      </c>
      <c r="J47" s="6">
        <v>0</v>
      </c>
      <c r="K47" s="6">
        <v>0</v>
      </c>
      <c r="L47" s="6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f t="shared" si="0"/>
        <v>11</v>
      </c>
      <c r="AA47" s="256"/>
    </row>
    <row r="48" spans="1:27" ht="25.5" x14ac:dyDescent="0.25">
      <c r="A48" s="258"/>
      <c r="B48" s="260"/>
      <c r="C48" s="286"/>
      <c r="D48" s="276"/>
      <c r="E48" s="276"/>
      <c r="F48" s="28" t="s">
        <v>3</v>
      </c>
      <c r="G48" s="6">
        <v>2</v>
      </c>
      <c r="H48" s="6">
        <v>4</v>
      </c>
      <c r="I48" s="6">
        <v>5</v>
      </c>
      <c r="J48" s="6">
        <v>0</v>
      </c>
      <c r="K48" s="6">
        <v>0</v>
      </c>
      <c r="L48" s="6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f t="shared" si="0"/>
        <v>11</v>
      </c>
      <c r="AA48" s="256"/>
    </row>
    <row r="49" spans="1:27" x14ac:dyDescent="0.25">
      <c r="A49" s="258"/>
      <c r="B49" s="260"/>
      <c r="C49" s="309" t="s">
        <v>730</v>
      </c>
      <c r="D49" s="276" t="s">
        <v>1934</v>
      </c>
      <c r="E49" s="276" t="s">
        <v>1395</v>
      </c>
      <c r="F49" s="28" t="s">
        <v>6</v>
      </c>
      <c r="G49" s="6">
        <v>3</v>
      </c>
      <c r="H49" s="6">
        <v>6</v>
      </c>
      <c r="I49" s="6">
        <v>4</v>
      </c>
      <c r="J49" s="6">
        <v>3</v>
      </c>
      <c r="K49" s="6">
        <v>3</v>
      </c>
      <c r="L49" s="6">
        <v>1</v>
      </c>
      <c r="M49" s="6">
        <v>0</v>
      </c>
      <c r="N49" s="6">
        <v>0</v>
      </c>
      <c r="O49" s="6">
        <v>0</v>
      </c>
      <c r="P49" s="6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f t="shared" si="0"/>
        <v>20</v>
      </c>
      <c r="AA49" s="256"/>
    </row>
    <row r="50" spans="1:27" ht="26.25" thickBot="1" x14ac:dyDescent="0.3">
      <c r="A50" s="258"/>
      <c r="B50" s="260"/>
      <c r="C50" s="309"/>
      <c r="D50" s="276"/>
      <c r="E50" s="276"/>
      <c r="F50" s="28" t="s">
        <v>3</v>
      </c>
      <c r="G50" s="6">
        <v>3</v>
      </c>
      <c r="H50" s="6">
        <v>6</v>
      </c>
      <c r="I50" s="6">
        <v>4</v>
      </c>
      <c r="J50" s="6">
        <v>3</v>
      </c>
      <c r="K50" s="6">
        <v>3</v>
      </c>
      <c r="L50" s="6">
        <v>1</v>
      </c>
      <c r="M50" s="6">
        <v>0</v>
      </c>
      <c r="N50" s="6">
        <v>0</v>
      </c>
      <c r="O50" s="6">
        <v>0</v>
      </c>
      <c r="P50" s="6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f t="shared" si="0"/>
        <v>20</v>
      </c>
      <c r="AA50" s="256"/>
    </row>
    <row r="51" spans="1:27" x14ac:dyDescent="0.25">
      <c r="A51" s="257" t="s">
        <v>27</v>
      </c>
      <c r="B51" s="259" t="s">
        <v>8</v>
      </c>
      <c r="C51" s="259"/>
      <c r="D51" s="502" t="s">
        <v>1396</v>
      </c>
      <c r="E51" s="275" t="s">
        <v>1397</v>
      </c>
      <c r="F51" s="177" t="s">
        <v>6</v>
      </c>
      <c r="G51" s="192">
        <v>27</v>
      </c>
      <c r="H51" s="192">
        <v>26</v>
      </c>
      <c r="I51" s="192">
        <v>20</v>
      </c>
      <c r="J51" s="192">
        <v>30</v>
      </c>
      <c r="K51" s="192">
        <v>20</v>
      </c>
      <c r="L51" s="192">
        <v>22</v>
      </c>
      <c r="M51" s="192">
        <v>28</v>
      </c>
      <c r="N51" s="192">
        <v>20</v>
      </c>
      <c r="O51" s="192">
        <v>22</v>
      </c>
      <c r="P51" s="192">
        <v>18</v>
      </c>
      <c r="Q51" s="192">
        <v>9</v>
      </c>
      <c r="R51" s="192">
        <v>8</v>
      </c>
      <c r="S51" s="192">
        <v>9</v>
      </c>
      <c r="T51" s="192">
        <v>11</v>
      </c>
      <c r="U51" s="192">
        <v>13</v>
      </c>
      <c r="V51" s="192">
        <v>2</v>
      </c>
      <c r="W51" s="192">
        <v>10</v>
      </c>
      <c r="X51" s="192">
        <v>9</v>
      </c>
      <c r="Y51" s="192">
        <v>4</v>
      </c>
      <c r="Z51" s="192">
        <f t="shared" si="0"/>
        <v>308</v>
      </c>
      <c r="AA51" s="255"/>
    </row>
    <row r="52" spans="1:27" ht="25.5" x14ac:dyDescent="0.25">
      <c r="A52" s="258"/>
      <c r="B52" s="260"/>
      <c r="C52" s="260"/>
      <c r="D52" s="503"/>
      <c r="E52" s="276"/>
      <c r="F52" s="178" t="s">
        <v>3</v>
      </c>
      <c r="G52" s="193">
        <v>27</v>
      </c>
      <c r="H52" s="193">
        <v>26</v>
      </c>
      <c r="I52" s="193">
        <v>20</v>
      </c>
      <c r="J52" s="193">
        <v>30</v>
      </c>
      <c r="K52" s="193">
        <v>20</v>
      </c>
      <c r="L52" s="193">
        <v>22</v>
      </c>
      <c r="M52" s="193">
        <v>28</v>
      </c>
      <c r="N52" s="193">
        <v>20</v>
      </c>
      <c r="O52" s="193">
        <v>22</v>
      </c>
      <c r="P52" s="193">
        <v>18</v>
      </c>
      <c r="Q52" s="193">
        <v>9</v>
      </c>
      <c r="R52" s="193">
        <v>8</v>
      </c>
      <c r="S52" s="193">
        <v>9</v>
      </c>
      <c r="T52" s="193">
        <v>11</v>
      </c>
      <c r="U52" s="193">
        <v>13</v>
      </c>
      <c r="V52" s="193">
        <v>2</v>
      </c>
      <c r="W52" s="193">
        <v>10</v>
      </c>
      <c r="X52" s="30">
        <v>9</v>
      </c>
      <c r="Y52" s="30">
        <v>4</v>
      </c>
      <c r="Z52" s="30">
        <f t="shared" si="0"/>
        <v>308</v>
      </c>
      <c r="AA52" s="316"/>
    </row>
    <row r="53" spans="1:27" x14ac:dyDescent="0.25">
      <c r="A53" s="258"/>
      <c r="B53" s="260" t="s">
        <v>10</v>
      </c>
      <c r="C53" s="309" t="s">
        <v>183</v>
      </c>
      <c r="D53" s="276" t="s">
        <v>1935</v>
      </c>
      <c r="E53" s="276" t="s">
        <v>1398</v>
      </c>
      <c r="F53" s="178" t="s">
        <v>6</v>
      </c>
      <c r="G53" s="193">
        <v>29</v>
      </c>
      <c r="H53" s="193">
        <v>24</v>
      </c>
      <c r="I53" s="193">
        <v>18</v>
      </c>
      <c r="J53" s="193">
        <v>15</v>
      </c>
      <c r="K53" s="193">
        <v>8</v>
      </c>
      <c r="L53" s="193">
        <v>15</v>
      </c>
      <c r="M53" s="193">
        <v>11</v>
      </c>
      <c r="N53" s="193">
        <v>1</v>
      </c>
      <c r="O53" s="193">
        <v>1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f t="shared" si="0"/>
        <v>122</v>
      </c>
      <c r="AA53" s="506" t="s">
        <v>1851</v>
      </c>
    </row>
    <row r="54" spans="1:27" ht="25.5" x14ac:dyDescent="0.25">
      <c r="A54" s="258"/>
      <c r="B54" s="260"/>
      <c r="C54" s="309"/>
      <c r="D54" s="276"/>
      <c r="E54" s="276"/>
      <c r="F54" s="178" t="s">
        <v>3</v>
      </c>
      <c r="G54" s="193">
        <v>29</v>
      </c>
      <c r="H54" s="193">
        <v>24</v>
      </c>
      <c r="I54" s="193">
        <v>18</v>
      </c>
      <c r="J54" s="193">
        <v>4</v>
      </c>
      <c r="K54" s="193">
        <v>8</v>
      </c>
      <c r="L54" s="193">
        <v>15</v>
      </c>
      <c r="M54" s="193">
        <v>11</v>
      </c>
      <c r="N54" s="193">
        <v>1</v>
      </c>
      <c r="O54" s="193">
        <v>1</v>
      </c>
      <c r="P54" s="193">
        <v>0</v>
      </c>
      <c r="Q54" s="193">
        <v>0</v>
      </c>
      <c r="R54" s="193">
        <v>0</v>
      </c>
      <c r="S54" s="193">
        <v>0</v>
      </c>
      <c r="T54" s="193">
        <v>0</v>
      </c>
      <c r="U54" s="193">
        <v>0</v>
      </c>
      <c r="V54" s="193">
        <v>0</v>
      </c>
      <c r="W54" s="193">
        <v>0</v>
      </c>
      <c r="X54" s="193">
        <v>0</v>
      </c>
      <c r="Y54" s="193">
        <v>0</v>
      </c>
      <c r="Z54" s="193">
        <f t="shared" si="0"/>
        <v>111</v>
      </c>
      <c r="AA54" s="506"/>
    </row>
    <row r="55" spans="1:27" x14ac:dyDescent="0.25">
      <c r="A55" s="258"/>
      <c r="B55" s="260"/>
      <c r="C55" s="286" t="s">
        <v>640</v>
      </c>
      <c r="D55" s="276" t="s">
        <v>1936</v>
      </c>
      <c r="E55" s="276" t="s">
        <v>1399</v>
      </c>
      <c r="F55" s="178" t="s">
        <v>6</v>
      </c>
      <c r="G55" s="6">
        <v>5</v>
      </c>
      <c r="H55" s="6">
        <v>8</v>
      </c>
      <c r="I55" s="6">
        <v>7</v>
      </c>
      <c r="J55" s="6">
        <v>1</v>
      </c>
      <c r="K55" s="6">
        <v>13</v>
      </c>
      <c r="L55" s="6">
        <v>5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f t="shared" si="0"/>
        <v>39</v>
      </c>
      <c r="AA55" s="256"/>
    </row>
    <row r="56" spans="1:27" ht="25.5" x14ac:dyDescent="0.25">
      <c r="A56" s="258"/>
      <c r="B56" s="260"/>
      <c r="C56" s="286"/>
      <c r="D56" s="276"/>
      <c r="E56" s="276"/>
      <c r="F56" s="178" t="s">
        <v>3</v>
      </c>
      <c r="G56" s="6">
        <v>5</v>
      </c>
      <c r="H56" s="6">
        <v>8</v>
      </c>
      <c r="I56" s="6">
        <v>7</v>
      </c>
      <c r="J56" s="6">
        <v>1</v>
      </c>
      <c r="K56" s="6">
        <v>13</v>
      </c>
      <c r="L56" s="6">
        <v>5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93">
        <v>0</v>
      </c>
      <c r="Y56" s="193">
        <v>0</v>
      </c>
      <c r="Z56" s="193">
        <f t="shared" si="0"/>
        <v>39</v>
      </c>
      <c r="AA56" s="256"/>
    </row>
    <row r="57" spans="1:27" s="212" customFormat="1" x14ac:dyDescent="0.25">
      <c r="A57" s="258"/>
      <c r="B57" s="260"/>
      <c r="C57" s="309" t="s">
        <v>733</v>
      </c>
      <c r="D57" s="309" t="s">
        <v>1937</v>
      </c>
      <c r="E57" s="309" t="s">
        <v>1400</v>
      </c>
      <c r="F57" s="178" t="s">
        <v>6</v>
      </c>
      <c r="G57" s="9">
        <v>0</v>
      </c>
      <c r="H57" s="9">
        <v>12</v>
      </c>
      <c r="I57" s="9">
        <v>4</v>
      </c>
      <c r="J57" s="9">
        <v>6</v>
      </c>
      <c r="K57" s="9">
        <v>10</v>
      </c>
      <c r="L57" s="9">
        <v>2</v>
      </c>
      <c r="M57" s="9">
        <v>0</v>
      </c>
      <c r="N57" s="9">
        <v>0</v>
      </c>
      <c r="O57" s="9">
        <v>0</v>
      </c>
      <c r="P57" s="9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f t="shared" si="0"/>
        <v>34</v>
      </c>
      <c r="AA57" s="504"/>
    </row>
    <row r="58" spans="1:27" s="212" customFormat="1" ht="26.25" thickBot="1" x14ac:dyDescent="0.3">
      <c r="A58" s="279"/>
      <c r="B58" s="302"/>
      <c r="C58" s="317"/>
      <c r="D58" s="317"/>
      <c r="E58" s="317"/>
      <c r="F58" s="178" t="s">
        <v>3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f t="shared" si="0"/>
        <v>0</v>
      </c>
      <c r="AA58" s="505"/>
    </row>
    <row r="59" spans="1:27" x14ac:dyDescent="0.25">
      <c r="A59" s="257" t="s">
        <v>28</v>
      </c>
      <c r="B59" s="259" t="s">
        <v>8</v>
      </c>
      <c r="C59" s="259"/>
      <c r="D59" s="502" t="s">
        <v>1401</v>
      </c>
      <c r="E59" s="275" t="s">
        <v>1402</v>
      </c>
      <c r="F59" s="27" t="s">
        <v>6</v>
      </c>
      <c r="G59" s="4">
        <v>27</v>
      </c>
      <c r="H59" s="4">
        <v>17</v>
      </c>
      <c r="I59" s="4">
        <v>14</v>
      </c>
      <c r="J59" s="4">
        <v>18</v>
      </c>
      <c r="K59" s="4">
        <v>19</v>
      </c>
      <c r="L59" s="4">
        <v>14</v>
      </c>
      <c r="M59" s="4">
        <v>15</v>
      </c>
      <c r="N59" s="4">
        <v>11</v>
      </c>
      <c r="O59" s="4">
        <v>4</v>
      </c>
      <c r="P59" s="4">
        <v>0</v>
      </c>
      <c r="Q59" s="4">
        <v>4</v>
      </c>
      <c r="R59" s="4">
        <v>9</v>
      </c>
      <c r="S59" s="4">
        <v>7</v>
      </c>
      <c r="T59" s="4">
        <v>7</v>
      </c>
      <c r="U59" s="4">
        <v>2</v>
      </c>
      <c r="V59" s="4">
        <v>5</v>
      </c>
      <c r="W59" s="4">
        <v>4</v>
      </c>
      <c r="X59" s="4">
        <v>2</v>
      </c>
      <c r="Y59" s="4">
        <v>3</v>
      </c>
      <c r="Z59" s="4">
        <f t="shared" si="0"/>
        <v>182</v>
      </c>
      <c r="AA59" s="255"/>
    </row>
    <row r="60" spans="1:27" ht="26.25" thickBot="1" x14ac:dyDescent="0.3">
      <c r="A60" s="258"/>
      <c r="B60" s="260"/>
      <c r="C60" s="260"/>
      <c r="D60" s="503"/>
      <c r="E60" s="276"/>
      <c r="F60" s="28" t="s">
        <v>3</v>
      </c>
      <c r="G60" s="1">
        <v>27</v>
      </c>
      <c r="H60" s="1">
        <v>17</v>
      </c>
      <c r="I60" s="1">
        <v>14</v>
      </c>
      <c r="J60" s="1">
        <v>18</v>
      </c>
      <c r="K60" s="1">
        <v>19</v>
      </c>
      <c r="L60" s="1">
        <v>14</v>
      </c>
      <c r="M60" s="1">
        <v>15</v>
      </c>
      <c r="N60" s="1">
        <v>11</v>
      </c>
      <c r="O60" s="1">
        <v>4</v>
      </c>
      <c r="P60" s="1">
        <v>0</v>
      </c>
      <c r="Q60" s="1">
        <v>4</v>
      </c>
      <c r="R60" s="1">
        <v>9</v>
      </c>
      <c r="S60" s="1">
        <v>7</v>
      </c>
      <c r="T60" s="1">
        <v>7</v>
      </c>
      <c r="U60" s="1">
        <v>2</v>
      </c>
      <c r="V60" s="1">
        <v>5</v>
      </c>
      <c r="W60" s="1">
        <v>4</v>
      </c>
      <c r="X60" s="1">
        <v>2</v>
      </c>
      <c r="Y60" s="1">
        <v>3</v>
      </c>
      <c r="Z60" s="1">
        <f t="shared" si="0"/>
        <v>182</v>
      </c>
      <c r="AA60" s="256"/>
    </row>
    <row r="61" spans="1:27" x14ac:dyDescent="0.25">
      <c r="A61" s="257" t="s">
        <v>30</v>
      </c>
      <c r="B61" s="259" t="s">
        <v>8</v>
      </c>
      <c r="C61" s="259"/>
      <c r="D61" s="502" t="s">
        <v>1403</v>
      </c>
      <c r="E61" s="275" t="s">
        <v>1404</v>
      </c>
      <c r="F61" s="27" t="s">
        <v>6</v>
      </c>
      <c r="G61" s="4">
        <v>10</v>
      </c>
      <c r="H61" s="4">
        <v>12</v>
      </c>
      <c r="I61" s="4">
        <v>9</v>
      </c>
      <c r="J61" s="4">
        <v>10</v>
      </c>
      <c r="K61" s="4">
        <v>8</v>
      </c>
      <c r="L61" s="4">
        <v>9</v>
      </c>
      <c r="M61" s="4">
        <v>8</v>
      </c>
      <c r="N61" s="4">
        <v>6</v>
      </c>
      <c r="O61" s="4">
        <v>11</v>
      </c>
      <c r="P61" s="4">
        <v>24</v>
      </c>
      <c r="Q61" s="4">
        <v>17</v>
      </c>
      <c r="R61" s="4">
        <v>9</v>
      </c>
      <c r="S61" s="4">
        <v>10</v>
      </c>
      <c r="T61" s="4">
        <v>15</v>
      </c>
      <c r="U61" s="4">
        <v>12</v>
      </c>
      <c r="V61" s="4">
        <v>14</v>
      </c>
      <c r="W61" s="4">
        <v>21</v>
      </c>
      <c r="X61" s="4">
        <v>13</v>
      </c>
      <c r="Y61" s="4">
        <v>16</v>
      </c>
      <c r="Z61" s="4">
        <f t="shared" si="0"/>
        <v>234</v>
      </c>
      <c r="AA61" s="255"/>
    </row>
    <row r="62" spans="1:27" ht="51" customHeight="1" thickBot="1" x14ac:dyDescent="0.3">
      <c r="A62" s="320"/>
      <c r="B62" s="296"/>
      <c r="C62" s="296"/>
      <c r="D62" s="507"/>
      <c r="E62" s="298"/>
      <c r="F62" s="29" t="s">
        <v>3</v>
      </c>
      <c r="G62" s="30">
        <v>10</v>
      </c>
      <c r="H62" s="30">
        <v>12</v>
      </c>
      <c r="I62" s="30">
        <v>9</v>
      </c>
      <c r="J62" s="30">
        <v>10</v>
      </c>
      <c r="K62" s="30">
        <v>8</v>
      </c>
      <c r="L62" s="30">
        <v>9</v>
      </c>
      <c r="M62" s="30">
        <v>8</v>
      </c>
      <c r="N62" s="30">
        <v>6</v>
      </c>
      <c r="O62" s="30">
        <v>11</v>
      </c>
      <c r="P62" s="30">
        <v>24</v>
      </c>
      <c r="Q62" s="30">
        <v>17</v>
      </c>
      <c r="R62" s="30">
        <v>9</v>
      </c>
      <c r="S62" s="30">
        <v>10</v>
      </c>
      <c r="T62" s="30">
        <v>15</v>
      </c>
      <c r="U62" s="30">
        <v>12</v>
      </c>
      <c r="V62" s="30">
        <v>14</v>
      </c>
      <c r="W62" s="30">
        <v>21</v>
      </c>
      <c r="X62" s="30">
        <v>13</v>
      </c>
      <c r="Y62" s="30">
        <v>16</v>
      </c>
      <c r="Z62" s="30">
        <f t="shared" si="0"/>
        <v>234</v>
      </c>
      <c r="AA62" s="316"/>
    </row>
    <row r="63" spans="1:27" x14ac:dyDescent="0.25">
      <c r="A63" s="322" t="s">
        <v>13</v>
      </c>
      <c r="B63" s="323"/>
      <c r="C63" s="323"/>
      <c r="D63" s="323"/>
      <c r="E63" s="323"/>
      <c r="F63" s="27" t="s">
        <v>6</v>
      </c>
      <c r="G63" s="7">
        <f t="shared" ref="G63:Y64" si="1">SUM(G7,G9,G11,G13,G15,G17,G19,G21,G23,G25,G27,G29,G31,G33,G35,G37,G39,G41,G43,G45,G47,G49,G51,G53,G55,G57,G59,G61)</f>
        <v>809</v>
      </c>
      <c r="H63" s="7">
        <f t="shared" si="1"/>
        <v>900</v>
      </c>
      <c r="I63" s="7">
        <f t="shared" si="1"/>
        <v>828</v>
      </c>
      <c r="J63" s="7">
        <f t="shared" si="1"/>
        <v>817</v>
      </c>
      <c r="K63" s="7">
        <f t="shared" si="1"/>
        <v>769</v>
      </c>
      <c r="L63" s="7">
        <f t="shared" si="1"/>
        <v>647</v>
      </c>
      <c r="M63" s="7">
        <f t="shared" si="1"/>
        <v>623</v>
      </c>
      <c r="N63" s="7">
        <f t="shared" si="1"/>
        <v>541</v>
      </c>
      <c r="O63" s="7">
        <f t="shared" si="1"/>
        <v>489</v>
      </c>
      <c r="P63" s="7">
        <f t="shared" si="1"/>
        <v>424</v>
      </c>
      <c r="Q63" s="7">
        <f t="shared" si="1"/>
        <v>393</v>
      </c>
      <c r="R63" s="7">
        <f t="shared" si="1"/>
        <v>336</v>
      </c>
      <c r="S63" s="7">
        <f t="shared" si="1"/>
        <v>317</v>
      </c>
      <c r="T63" s="7">
        <f t="shared" si="1"/>
        <v>307</v>
      </c>
      <c r="U63" s="7">
        <f t="shared" si="1"/>
        <v>314</v>
      </c>
      <c r="V63" s="7">
        <f t="shared" si="1"/>
        <v>273</v>
      </c>
      <c r="W63" s="7">
        <f t="shared" si="1"/>
        <v>264</v>
      </c>
      <c r="X63" s="7">
        <f t="shared" si="1"/>
        <v>284</v>
      </c>
      <c r="Y63" s="7">
        <f t="shared" si="1"/>
        <v>261</v>
      </c>
      <c r="Z63" s="7">
        <f>SUM(Z7,Z9,Z11,Z13,Z15,Z17,Z19,Z21,Z23,Z25,Z27,Z29,Z31,Z33,Z35,Z37,Z39,Z41,Z43,Z45,Z47,Z49,Z51,Z53,Z55,Z57,Z59,Z61)</f>
        <v>9596</v>
      </c>
      <c r="AA63" s="206"/>
    </row>
    <row r="64" spans="1:27" ht="26.25" thickBot="1" x14ac:dyDescent="0.3">
      <c r="A64" s="324"/>
      <c r="B64" s="325"/>
      <c r="C64" s="325"/>
      <c r="D64" s="325"/>
      <c r="E64" s="325"/>
      <c r="F64" s="26" t="s">
        <v>3</v>
      </c>
      <c r="G64" s="8">
        <f t="shared" si="1"/>
        <v>809</v>
      </c>
      <c r="H64" s="8">
        <f t="shared" si="1"/>
        <v>888</v>
      </c>
      <c r="I64" s="8">
        <f t="shared" si="1"/>
        <v>824</v>
      </c>
      <c r="J64" s="8">
        <f t="shared" si="1"/>
        <v>800</v>
      </c>
      <c r="K64" s="8">
        <f t="shared" si="1"/>
        <v>759</v>
      </c>
      <c r="L64" s="8">
        <f t="shared" si="1"/>
        <v>645</v>
      </c>
      <c r="M64" s="8">
        <f t="shared" si="1"/>
        <v>623</v>
      </c>
      <c r="N64" s="8">
        <f t="shared" si="1"/>
        <v>541</v>
      </c>
      <c r="O64" s="8">
        <f t="shared" si="1"/>
        <v>489</v>
      </c>
      <c r="P64" s="8">
        <f t="shared" si="1"/>
        <v>424</v>
      </c>
      <c r="Q64" s="8">
        <f t="shared" si="1"/>
        <v>393</v>
      </c>
      <c r="R64" s="8">
        <f t="shared" si="1"/>
        <v>336</v>
      </c>
      <c r="S64" s="8">
        <f t="shared" si="1"/>
        <v>317</v>
      </c>
      <c r="T64" s="8">
        <f t="shared" si="1"/>
        <v>307</v>
      </c>
      <c r="U64" s="8">
        <f t="shared" si="1"/>
        <v>314</v>
      </c>
      <c r="V64" s="8">
        <f t="shared" si="1"/>
        <v>273</v>
      </c>
      <c r="W64" s="8">
        <f t="shared" si="1"/>
        <v>264</v>
      </c>
      <c r="X64" s="8">
        <f t="shared" si="1"/>
        <v>284</v>
      </c>
      <c r="Y64" s="8">
        <f t="shared" si="1"/>
        <v>261</v>
      </c>
      <c r="Z64" s="8">
        <f>SUM(Z8,Z10,Z12,Z14,Z16,Z18,Z20,Z22,Z24,Z26,Z28,Z30,Z32,Z34,Z36,Z38,Z40,Z42,Z44,Z46,Z48,Z50,Z52,Z54,Z56,Z58,Z60,Z62)</f>
        <v>9551</v>
      </c>
      <c r="AA64" s="207"/>
    </row>
  </sheetData>
  <mergeCells count="134">
    <mergeCell ref="A63:E64"/>
    <mergeCell ref="A59:A60"/>
    <mergeCell ref="B59:C60"/>
    <mergeCell ref="D59:D60"/>
    <mergeCell ref="E59:E60"/>
    <mergeCell ref="AA59:AA60"/>
    <mergeCell ref="A61:A62"/>
    <mergeCell ref="B61:C62"/>
    <mergeCell ref="D61:D62"/>
    <mergeCell ref="E61:E62"/>
    <mergeCell ref="AA61:AA62"/>
    <mergeCell ref="C55:C56"/>
    <mergeCell ref="D55:D56"/>
    <mergeCell ref="E55:E56"/>
    <mergeCell ref="AA55:AA56"/>
    <mergeCell ref="C57:C58"/>
    <mergeCell ref="D57:D58"/>
    <mergeCell ref="E57:E58"/>
    <mergeCell ref="AA57:AA58"/>
    <mergeCell ref="A51:A58"/>
    <mergeCell ref="B51:C52"/>
    <mergeCell ref="D51:D52"/>
    <mergeCell ref="E51:E52"/>
    <mergeCell ref="AA51:AA52"/>
    <mergeCell ref="B53:B58"/>
    <mergeCell ref="C53:C54"/>
    <mergeCell ref="D53:D54"/>
    <mergeCell ref="E53:E54"/>
    <mergeCell ref="AA53:AA54"/>
    <mergeCell ref="C47:C48"/>
    <mergeCell ref="D47:D48"/>
    <mergeCell ref="E47:E48"/>
    <mergeCell ref="AA47:AA48"/>
    <mergeCell ref="C49:C50"/>
    <mergeCell ref="D49:D50"/>
    <mergeCell ref="E49:E50"/>
    <mergeCell ref="AA49:AA50"/>
    <mergeCell ref="A43:A50"/>
    <mergeCell ref="B43:C44"/>
    <mergeCell ref="D43:D44"/>
    <mergeCell ref="E43:E44"/>
    <mergeCell ref="AA43:AA44"/>
    <mergeCell ref="B45:B50"/>
    <mergeCell ref="C45:C46"/>
    <mergeCell ref="D45:D46"/>
    <mergeCell ref="E45:E46"/>
    <mergeCell ref="AA45:AA46"/>
    <mergeCell ref="E33:E34"/>
    <mergeCell ref="AA33:AA34"/>
    <mergeCell ref="C35:C36"/>
    <mergeCell ref="A39:A42"/>
    <mergeCell ref="B39:C40"/>
    <mergeCell ref="D39:D40"/>
    <mergeCell ref="E39:E40"/>
    <mergeCell ref="AA39:AA40"/>
    <mergeCell ref="B41:B42"/>
    <mergeCell ref="C41:C42"/>
    <mergeCell ref="D41:D42"/>
    <mergeCell ref="E41:E42"/>
    <mergeCell ref="AA41:AA42"/>
    <mergeCell ref="A27:A28"/>
    <mergeCell ref="B27:C28"/>
    <mergeCell ref="D27:D28"/>
    <mergeCell ref="E27:E28"/>
    <mergeCell ref="AA27:AA28"/>
    <mergeCell ref="A29:A38"/>
    <mergeCell ref="B29:C30"/>
    <mergeCell ref="D29:D30"/>
    <mergeCell ref="E29:E30"/>
    <mergeCell ref="AA29:AA30"/>
    <mergeCell ref="D35:D36"/>
    <mergeCell ref="E35:E36"/>
    <mergeCell ref="AA35:AA36"/>
    <mergeCell ref="C37:C38"/>
    <mergeCell ref="D37:D38"/>
    <mergeCell ref="E37:E38"/>
    <mergeCell ref="AA37:AA38"/>
    <mergeCell ref="B31:B38"/>
    <mergeCell ref="C31:C32"/>
    <mergeCell ref="D31:D32"/>
    <mergeCell ref="E31:E32"/>
    <mergeCell ref="AA31:AA32"/>
    <mergeCell ref="C33:C34"/>
    <mergeCell ref="D33:D34"/>
    <mergeCell ref="A21:A26"/>
    <mergeCell ref="B21:C22"/>
    <mergeCell ref="D21:D22"/>
    <mergeCell ref="E21:E22"/>
    <mergeCell ref="AA21:AA22"/>
    <mergeCell ref="B23:B26"/>
    <mergeCell ref="C15:C16"/>
    <mergeCell ref="D15:D16"/>
    <mergeCell ref="E15:E16"/>
    <mergeCell ref="AA15:AA16"/>
    <mergeCell ref="C17:C18"/>
    <mergeCell ref="D17:D18"/>
    <mergeCell ref="E17:E18"/>
    <mergeCell ref="AA17:AA18"/>
    <mergeCell ref="C23:C24"/>
    <mergeCell ref="D23:D24"/>
    <mergeCell ref="E23:E24"/>
    <mergeCell ref="AA23:AA24"/>
    <mergeCell ref="C25:C26"/>
    <mergeCell ref="D25:D26"/>
    <mergeCell ref="E25:E26"/>
    <mergeCell ref="AA25:AA26"/>
    <mergeCell ref="C19:C20"/>
    <mergeCell ref="D19:D20"/>
    <mergeCell ref="C13:C14"/>
    <mergeCell ref="D13:D14"/>
    <mergeCell ref="E13:E14"/>
    <mergeCell ref="AA13:AA14"/>
    <mergeCell ref="A7:A20"/>
    <mergeCell ref="B7:C8"/>
    <mergeCell ref="D7:D8"/>
    <mergeCell ref="E7:E8"/>
    <mergeCell ref="AA7:AA8"/>
    <mergeCell ref="B9:B20"/>
    <mergeCell ref="C9:C10"/>
    <mergeCell ref="D9:D10"/>
    <mergeCell ref="E9:E10"/>
    <mergeCell ref="AA9:AA10"/>
    <mergeCell ref="E19:E20"/>
    <mergeCell ref="AA19:AA20"/>
    <mergeCell ref="A1:AA1"/>
    <mergeCell ref="A2:E2"/>
    <mergeCell ref="A3:E4"/>
    <mergeCell ref="AA3:AA4"/>
    <mergeCell ref="A5:AA5"/>
    <mergeCell ref="B6:C6"/>
    <mergeCell ref="C11:C12"/>
    <mergeCell ref="D11:D12"/>
    <mergeCell ref="E11:E12"/>
    <mergeCell ref="AA11:AA12"/>
  </mergeCells>
  <pageMargins left="0.7" right="0.7" top="0.75" bottom="0.75" header="0.3" footer="0.3"/>
  <pageSetup paperSize="9" scale="5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opLeftCell="A2" zoomScale="75" zoomScaleNormal="75" zoomScaleSheetLayoutView="85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69" sqref="E7:E70"/>
    </sheetView>
  </sheetViews>
  <sheetFormatPr defaultRowHeight="12.75" x14ac:dyDescent="0.25"/>
  <cols>
    <col min="1" max="1" width="5" style="115" customWidth="1"/>
    <col min="2" max="2" width="42" style="116" customWidth="1"/>
    <col min="3" max="3" width="5.42578125" style="117" customWidth="1"/>
    <col min="4" max="4" width="51.140625" style="118" customWidth="1"/>
    <col min="5" max="5" width="15.42578125" style="115" customWidth="1"/>
    <col min="6" max="6" width="31.140625" style="116" customWidth="1"/>
    <col min="7" max="25" width="4.85546875" style="18" customWidth="1"/>
    <col min="26" max="26" width="7.42578125" style="18" customWidth="1"/>
    <col min="27" max="27" width="21.85546875" style="155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customHeight="1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1405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s="155" customFormat="1" ht="41.25" customHeight="1" thickBot="1" x14ac:dyDescent="0.3">
      <c r="A6" s="160" t="s">
        <v>4</v>
      </c>
      <c r="B6" s="508" t="s">
        <v>14</v>
      </c>
      <c r="C6" s="509"/>
      <c r="D6" s="161" t="s">
        <v>15</v>
      </c>
      <c r="E6" s="161" t="s">
        <v>7</v>
      </c>
      <c r="F6" s="161" t="s">
        <v>1</v>
      </c>
      <c r="G6" s="162">
        <v>2000</v>
      </c>
      <c r="H6" s="162">
        <v>2001</v>
      </c>
      <c r="I6" s="162">
        <v>2002</v>
      </c>
      <c r="J6" s="162">
        <v>2003</v>
      </c>
      <c r="K6" s="162">
        <v>2004</v>
      </c>
      <c r="L6" s="162">
        <v>2005</v>
      </c>
      <c r="M6" s="162">
        <v>2006</v>
      </c>
      <c r="N6" s="162">
        <v>2007</v>
      </c>
      <c r="O6" s="162">
        <v>2008</v>
      </c>
      <c r="P6" s="162">
        <v>2009</v>
      </c>
      <c r="Q6" s="162">
        <v>2010</v>
      </c>
      <c r="R6" s="162">
        <v>2011</v>
      </c>
      <c r="S6" s="162">
        <v>2012</v>
      </c>
      <c r="T6" s="162">
        <v>2013</v>
      </c>
      <c r="U6" s="162">
        <v>2014</v>
      </c>
      <c r="V6" s="162">
        <v>2015</v>
      </c>
      <c r="W6" s="162">
        <v>2016</v>
      </c>
      <c r="X6" s="162">
        <v>2017</v>
      </c>
      <c r="Y6" s="162">
        <v>2018</v>
      </c>
      <c r="Z6" s="162" t="s">
        <v>5</v>
      </c>
      <c r="AA6" s="163" t="s">
        <v>11</v>
      </c>
    </row>
    <row r="7" spans="1:27" x14ac:dyDescent="0.25">
      <c r="A7" s="261">
        <v>1</v>
      </c>
      <c r="B7" s="259" t="s">
        <v>8</v>
      </c>
      <c r="C7" s="259"/>
      <c r="D7" s="338" t="s">
        <v>1406</v>
      </c>
      <c r="E7" s="275" t="s">
        <v>1407</v>
      </c>
      <c r="F7" s="27" t="s">
        <v>6</v>
      </c>
      <c r="G7" s="22">
        <v>79</v>
      </c>
      <c r="H7" s="22">
        <v>57</v>
      </c>
      <c r="I7" s="22">
        <v>53</v>
      </c>
      <c r="J7" s="22">
        <v>58</v>
      </c>
      <c r="K7" s="22">
        <v>51</v>
      </c>
      <c r="L7" s="22">
        <v>35</v>
      </c>
      <c r="M7" s="22">
        <v>42</v>
      </c>
      <c r="N7" s="22">
        <v>22</v>
      </c>
      <c r="O7" s="22">
        <v>44</v>
      </c>
      <c r="P7" s="22">
        <v>0</v>
      </c>
      <c r="Q7" s="22">
        <v>32</v>
      </c>
      <c r="R7" s="22">
        <v>19</v>
      </c>
      <c r="S7" s="22">
        <v>16</v>
      </c>
      <c r="T7" s="22">
        <v>21</v>
      </c>
      <c r="U7" s="22">
        <v>22</v>
      </c>
      <c r="V7" s="22">
        <v>20</v>
      </c>
      <c r="W7" s="22">
        <v>21</v>
      </c>
      <c r="X7" s="22">
        <v>15</v>
      </c>
      <c r="Y7" s="22">
        <v>19</v>
      </c>
      <c r="Z7" s="22">
        <f t="shared" ref="Z7:Z70" si="0">SUM(G7:Y7)</f>
        <v>626</v>
      </c>
      <c r="AA7" s="510"/>
    </row>
    <row r="8" spans="1:27" ht="26.25" thickBot="1" x14ac:dyDescent="0.3">
      <c r="A8" s="262"/>
      <c r="B8" s="260"/>
      <c r="C8" s="260"/>
      <c r="D8" s="339"/>
      <c r="E8" s="276"/>
      <c r="F8" s="28" t="s">
        <v>3</v>
      </c>
      <c r="G8" s="5">
        <v>79</v>
      </c>
      <c r="H8" s="5">
        <v>57</v>
      </c>
      <c r="I8" s="5">
        <v>53</v>
      </c>
      <c r="J8" s="5">
        <v>58</v>
      </c>
      <c r="K8" s="5">
        <v>51</v>
      </c>
      <c r="L8" s="5">
        <v>35</v>
      </c>
      <c r="M8" s="5">
        <v>42</v>
      </c>
      <c r="N8" s="5">
        <v>22</v>
      </c>
      <c r="O8" s="5">
        <v>44</v>
      </c>
      <c r="P8" s="5">
        <v>0</v>
      </c>
      <c r="Q8" s="5">
        <v>32</v>
      </c>
      <c r="R8" s="5">
        <v>19</v>
      </c>
      <c r="S8" s="5">
        <v>16</v>
      </c>
      <c r="T8" s="5">
        <v>21</v>
      </c>
      <c r="U8" s="5">
        <v>22</v>
      </c>
      <c r="V8" s="5">
        <v>20</v>
      </c>
      <c r="W8" s="5">
        <v>21</v>
      </c>
      <c r="X8" s="5">
        <v>15</v>
      </c>
      <c r="Y8" s="5">
        <v>19</v>
      </c>
      <c r="Z8" s="5">
        <f t="shared" si="0"/>
        <v>626</v>
      </c>
      <c r="AA8" s="506"/>
    </row>
    <row r="9" spans="1:27" x14ac:dyDescent="0.25">
      <c r="A9" s="261" t="s">
        <v>12</v>
      </c>
      <c r="B9" s="259" t="s">
        <v>8</v>
      </c>
      <c r="C9" s="259"/>
      <c r="D9" s="338" t="s">
        <v>2061</v>
      </c>
      <c r="E9" s="275" t="s">
        <v>1408</v>
      </c>
      <c r="F9" s="27" t="s">
        <v>6</v>
      </c>
      <c r="G9" s="22">
        <v>29</v>
      </c>
      <c r="H9" s="22">
        <v>41</v>
      </c>
      <c r="I9" s="22">
        <v>28</v>
      </c>
      <c r="J9" s="22">
        <v>24</v>
      </c>
      <c r="K9" s="22">
        <v>26</v>
      </c>
      <c r="L9" s="22">
        <v>27</v>
      </c>
      <c r="M9" s="22">
        <v>24</v>
      </c>
      <c r="N9" s="22">
        <v>32</v>
      </c>
      <c r="O9" s="22">
        <v>15</v>
      </c>
      <c r="P9" s="22">
        <v>29</v>
      </c>
      <c r="Q9" s="22">
        <v>13</v>
      </c>
      <c r="R9" s="22">
        <v>21</v>
      </c>
      <c r="S9" s="22">
        <v>17</v>
      </c>
      <c r="T9" s="22">
        <v>17</v>
      </c>
      <c r="U9" s="22">
        <v>15</v>
      </c>
      <c r="V9" s="22">
        <v>15</v>
      </c>
      <c r="W9" s="22">
        <v>10</v>
      </c>
      <c r="X9" s="22">
        <v>19</v>
      </c>
      <c r="Y9" s="22">
        <v>17</v>
      </c>
      <c r="Z9" s="22">
        <f t="shared" si="0"/>
        <v>419</v>
      </c>
      <c r="AA9" s="510"/>
    </row>
    <row r="10" spans="1:27" ht="25.5" x14ac:dyDescent="0.25">
      <c r="A10" s="262"/>
      <c r="B10" s="260"/>
      <c r="C10" s="260"/>
      <c r="D10" s="339"/>
      <c r="E10" s="276"/>
      <c r="F10" s="28" t="s">
        <v>3</v>
      </c>
      <c r="G10" s="5">
        <v>29</v>
      </c>
      <c r="H10" s="5">
        <v>41</v>
      </c>
      <c r="I10" s="5">
        <v>28</v>
      </c>
      <c r="J10" s="5">
        <v>24</v>
      </c>
      <c r="K10" s="5">
        <v>26</v>
      </c>
      <c r="L10" s="5">
        <v>27</v>
      </c>
      <c r="M10" s="5">
        <v>24</v>
      </c>
      <c r="N10" s="5">
        <v>32</v>
      </c>
      <c r="O10" s="5">
        <v>15</v>
      </c>
      <c r="P10" s="5">
        <v>29</v>
      </c>
      <c r="Q10" s="5">
        <v>13</v>
      </c>
      <c r="R10" s="5">
        <v>21</v>
      </c>
      <c r="S10" s="5">
        <v>17</v>
      </c>
      <c r="T10" s="5">
        <v>17</v>
      </c>
      <c r="U10" s="5">
        <v>15</v>
      </c>
      <c r="V10" s="5">
        <v>15</v>
      </c>
      <c r="W10" s="5">
        <v>10</v>
      </c>
      <c r="X10" s="5">
        <v>19</v>
      </c>
      <c r="Y10" s="5">
        <v>17</v>
      </c>
      <c r="Z10" s="5">
        <f t="shared" si="0"/>
        <v>419</v>
      </c>
      <c r="AA10" s="506"/>
    </row>
    <row r="11" spans="1:27" x14ac:dyDescent="0.25">
      <c r="A11" s="262"/>
      <c r="B11" s="260" t="s">
        <v>10</v>
      </c>
      <c r="C11" s="286" t="s">
        <v>173</v>
      </c>
      <c r="D11" s="339" t="s">
        <v>1978</v>
      </c>
      <c r="E11" s="276" t="s">
        <v>1409</v>
      </c>
      <c r="F11" s="28" t="s">
        <v>6</v>
      </c>
      <c r="G11" s="5">
        <v>8</v>
      </c>
      <c r="H11" s="5">
        <v>6</v>
      </c>
      <c r="I11" s="5">
        <v>5</v>
      </c>
      <c r="J11" s="5">
        <v>5</v>
      </c>
      <c r="K11" s="5">
        <v>5</v>
      </c>
      <c r="L11" s="5">
        <v>7</v>
      </c>
      <c r="M11" s="5">
        <v>8</v>
      </c>
      <c r="N11" s="5">
        <v>7</v>
      </c>
      <c r="O11" s="5">
        <v>13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f t="shared" si="0"/>
        <v>64</v>
      </c>
      <c r="AA11" s="506"/>
    </row>
    <row r="12" spans="1:27" ht="26.25" thickBot="1" x14ac:dyDescent="0.3">
      <c r="A12" s="262"/>
      <c r="B12" s="260"/>
      <c r="C12" s="286"/>
      <c r="D12" s="339"/>
      <c r="E12" s="276"/>
      <c r="F12" s="28" t="s">
        <v>3</v>
      </c>
      <c r="G12" s="5">
        <v>8</v>
      </c>
      <c r="H12" s="5">
        <v>6</v>
      </c>
      <c r="I12" s="5">
        <v>5</v>
      </c>
      <c r="J12" s="5">
        <v>5</v>
      </c>
      <c r="K12" s="5">
        <v>5</v>
      </c>
      <c r="L12" s="5">
        <v>7</v>
      </c>
      <c r="M12" s="5">
        <v>8</v>
      </c>
      <c r="N12" s="5">
        <v>7</v>
      </c>
      <c r="O12" s="5">
        <v>13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f t="shared" si="0"/>
        <v>64</v>
      </c>
      <c r="AA12" s="506"/>
    </row>
    <row r="13" spans="1:27" x14ac:dyDescent="0.25">
      <c r="A13" s="261" t="s">
        <v>22</v>
      </c>
      <c r="B13" s="259" t="s">
        <v>8</v>
      </c>
      <c r="C13" s="259"/>
      <c r="D13" s="338" t="s">
        <v>1410</v>
      </c>
      <c r="E13" s="275" t="s">
        <v>1411</v>
      </c>
      <c r="F13" s="27" t="s">
        <v>6</v>
      </c>
      <c r="G13" s="22">
        <v>8</v>
      </c>
      <c r="H13" s="22">
        <v>3</v>
      </c>
      <c r="I13" s="22">
        <v>3</v>
      </c>
      <c r="J13" s="22">
        <v>3</v>
      </c>
      <c r="K13" s="22">
        <v>8</v>
      </c>
      <c r="L13" s="22">
        <v>6</v>
      </c>
      <c r="M13" s="22">
        <v>8</v>
      </c>
      <c r="N13" s="22">
        <v>5</v>
      </c>
      <c r="O13" s="22">
        <v>6</v>
      </c>
      <c r="P13" s="22">
        <v>8</v>
      </c>
      <c r="Q13" s="22">
        <v>8</v>
      </c>
      <c r="R13" s="22">
        <v>4</v>
      </c>
      <c r="S13" s="22">
        <v>7</v>
      </c>
      <c r="T13" s="22">
        <v>10</v>
      </c>
      <c r="U13" s="22">
        <v>7</v>
      </c>
      <c r="V13" s="22">
        <v>6</v>
      </c>
      <c r="W13" s="22">
        <v>8</v>
      </c>
      <c r="X13" s="22">
        <v>6</v>
      </c>
      <c r="Y13" s="22">
        <v>5</v>
      </c>
      <c r="Z13" s="22">
        <f t="shared" si="0"/>
        <v>119</v>
      </c>
      <c r="AA13" s="510"/>
    </row>
    <row r="14" spans="1:27" ht="26.25" thickBot="1" x14ac:dyDescent="0.3">
      <c r="A14" s="262"/>
      <c r="B14" s="260"/>
      <c r="C14" s="260"/>
      <c r="D14" s="339"/>
      <c r="E14" s="276"/>
      <c r="F14" s="28" t="s">
        <v>3</v>
      </c>
      <c r="G14" s="5">
        <v>8</v>
      </c>
      <c r="H14" s="5">
        <v>3</v>
      </c>
      <c r="I14" s="5">
        <v>3</v>
      </c>
      <c r="J14" s="5">
        <v>3</v>
      </c>
      <c r="K14" s="5">
        <v>8</v>
      </c>
      <c r="L14" s="5">
        <v>6</v>
      </c>
      <c r="M14" s="5">
        <v>8</v>
      </c>
      <c r="N14" s="5">
        <v>5</v>
      </c>
      <c r="O14" s="5">
        <v>6</v>
      </c>
      <c r="P14" s="5">
        <v>8</v>
      </c>
      <c r="Q14" s="5">
        <v>8</v>
      </c>
      <c r="R14" s="5">
        <v>4</v>
      </c>
      <c r="S14" s="5">
        <v>7</v>
      </c>
      <c r="T14" s="5">
        <v>10</v>
      </c>
      <c r="U14" s="5">
        <v>7</v>
      </c>
      <c r="V14" s="5">
        <v>6</v>
      </c>
      <c r="W14" s="5">
        <v>8</v>
      </c>
      <c r="X14" s="5">
        <v>6</v>
      </c>
      <c r="Y14" s="5">
        <v>5</v>
      </c>
      <c r="Z14" s="5">
        <f t="shared" si="0"/>
        <v>119</v>
      </c>
      <c r="AA14" s="506"/>
    </row>
    <row r="15" spans="1:27" x14ac:dyDescent="0.25">
      <c r="A15" s="261" t="s">
        <v>24</v>
      </c>
      <c r="B15" s="259" t="s">
        <v>8</v>
      </c>
      <c r="C15" s="259"/>
      <c r="D15" s="338" t="s">
        <v>2062</v>
      </c>
      <c r="E15" s="275" t="s">
        <v>1412</v>
      </c>
      <c r="F15" s="27" t="s">
        <v>6</v>
      </c>
      <c r="G15" s="22">
        <v>30</v>
      </c>
      <c r="H15" s="22">
        <v>42</v>
      </c>
      <c r="I15" s="22">
        <v>44</v>
      </c>
      <c r="J15" s="22">
        <v>44</v>
      </c>
      <c r="K15" s="22">
        <v>44</v>
      </c>
      <c r="L15" s="22">
        <v>21</v>
      </c>
      <c r="M15" s="22">
        <v>40</v>
      </c>
      <c r="N15" s="22">
        <v>34</v>
      </c>
      <c r="O15" s="22">
        <v>34</v>
      </c>
      <c r="P15" s="22">
        <v>38</v>
      </c>
      <c r="Q15" s="22">
        <v>17</v>
      </c>
      <c r="R15" s="22">
        <v>24</v>
      </c>
      <c r="S15" s="22">
        <v>16</v>
      </c>
      <c r="T15" s="22">
        <v>22</v>
      </c>
      <c r="U15" s="22">
        <v>11</v>
      </c>
      <c r="V15" s="22">
        <v>14</v>
      </c>
      <c r="W15" s="22">
        <v>11</v>
      </c>
      <c r="X15" s="22">
        <v>18</v>
      </c>
      <c r="Y15" s="22">
        <v>16</v>
      </c>
      <c r="Z15" s="22">
        <f t="shared" si="0"/>
        <v>520</v>
      </c>
      <c r="AA15" s="510"/>
    </row>
    <row r="16" spans="1:27" ht="26.25" thickBot="1" x14ac:dyDescent="0.3">
      <c r="A16" s="262"/>
      <c r="B16" s="260"/>
      <c r="C16" s="260"/>
      <c r="D16" s="339"/>
      <c r="E16" s="276"/>
      <c r="F16" s="28" t="s">
        <v>3</v>
      </c>
      <c r="G16" s="5">
        <v>30</v>
      </c>
      <c r="H16" s="5">
        <v>42</v>
      </c>
      <c r="I16" s="5">
        <v>44</v>
      </c>
      <c r="J16" s="5">
        <v>44</v>
      </c>
      <c r="K16" s="5">
        <v>44</v>
      </c>
      <c r="L16" s="5">
        <v>21</v>
      </c>
      <c r="M16" s="5">
        <v>40</v>
      </c>
      <c r="N16" s="5">
        <v>34</v>
      </c>
      <c r="O16" s="5">
        <v>34</v>
      </c>
      <c r="P16" s="5">
        <v>38</v>
      </c>
      <c r="Q16" s="5">
        <v>17</v>
      </c>
      <c r="R16" s="5">
        <v>24</v>
      </c>
      <c r="S16" s="5">
        <v>16</v>
      </c>
      <c r="T16" s="5">
        <v>22</v>
      </c>
      <c r="U16" s="5">
        <v>11</v>
      </c>
      <c r="V16" s="5">
        <v>14</v>
      </c>
      <c r="W16" s="5">
        <v>11</v>
      </c>
      <c r="X16" s="5">
        <v>18</v>
      </c>
      <c r="Y16" s="5">
        <v>16</v>
      </c>
      <c r="Z16" s="5">
        <f t="shared" si="0"/>
        <v>520</v>
      </c>
      <c r="AA16" s="506"/>
    </row>
    <row r="17" spans="1:27" x14ac:dyDescent="0.25">
      <c r="A17" s="261" t="s">
        <v>25</v>
      </c>
      <c r="B17" s="259" t="s">
        <v>8</v>
      </c>
      <c r="C17" s="259"/>
      <c r="D17" s="338" t="s">
        <v>1979</v>
      </c>
      <c r="E17" s="275" t="s">
        <v>1413</v>
      </c>
      <c r="F17" s="27" t="s">
        <v>6</v>
      </c>
      <c r="G17" s="22">
        <v>31</v>
      </c>
      <c r="H17" s="22">
        <v>32</v>
      </c>
      <c r="I17" s="22">
        <v>30</v>
      </c>
      <c r="J17" s="22">
        <v>31</v>
      </c>
      <c r="K17" s="22">
        <v>44</v>
      </c>
      <c r="L17" s="22">
        <v>31</v>
      </c>
      <c r="M17" s="22">
        <v>33</v>
      </c>
      <c r="N17" s="22">
        <v>29</v>
      </c>
      <c r="O17" s="22">
        <v>32</v>
      </c>
      <c r="P17" s="22">
        <v>24</v>
      </c>
      <c r="Q17" s="22">
        <v>23</v>
      </c>
      <c r="R17" s="22">
        <v>10</v>
      </c>
      <c r="S17" s="22">
        <v>14</v>
      </c>
      <c r="T17" s="22">
        <v>16</v>
      </c>
      <c r="U17" s="22">
        <v>12</v>
      </c>
      <c r="V17" s="22">
        <v>14</v>
      </c>
      <c r="W17" s="22">
        <v>11</v>
      </c>
      <c r="X17" s="22">
        <v>18</v>
      </c>
      <c r="Y17" s="22">
        <v>13</v>
      </c>
      <c r="Z17" s="22">
        <f t="shared" si="0"/>
        <v>448</v>
      </c>
      <c r="AA17" s="510"/>
    </row>
    <row r="18" spans="1:27" ht="26.25" thickBot="1" x14ac:dyDescent="0.3">
      <c r="A18" s="262"/>
      <c r="B18" s="260"/>
      <c r="C18" s="260"/>
      <c r="D18" s="339"/>
      <c r="E18" s="276"/>
      <c r="F18" s="28" t="s">
        <v>3</v>
      </c>
      <c r="G18" s="5">
        <v>31</v>
      </c>
      <c r="H18" s="5">
        <v>32</v>
      </c>
      <c r="I18" s="5">
        <v>30</v>
      </c>
      <c r="J18" s="5">
        <v>31</v>
      </c>
      <c r="K18" s="5">
        <v>44</v>
      </c>
      <c r="L18" s="5">
        <v>31</v>
      </c>
      <c r="M18" s="5">
        <v>33</v>
      </c>
      <c r="N18" s="5">
        <v>29</v>
      </c>
      <c r="O18" s="5">
        <v>32</v>
      </c>
      <c r="P18" s="5">
        <v>24</v>
      </c>
      <c r="Q18" s="5">
        <v>23</v>
      </c>
      <c r="R18" s="5">
        <v>10</v>
      </c>
      <c r="S18" s="5">
        <v>14</v>
      </c>
      <c r="T18" s="5">
        <v>16</v>
      </c>
      <c r="U18" s="5">
        <v>12</v>
      </c>
      <c r="V18" s="5">
        <v>14</v>
      </c>
      <c r="W18" s="5">
        <v>11</v>
      </c>
      <c r="X18" s="5">
        <v>18</v>
      </c>
      <c r="Y18" s="5">
        <v>13</v>
      </c>
      <c r="Z18" s="5">
        <f t="shared" si="0"/>
        <v>448</v>
      </c>
      <c r="AA18" s="506"/>
    </row>
    <row r="19" spans="1:27" x14ac:dyDescent="0.25">
      <c r="A19" s="261" t="s">
        <v>26</v>
      </c>
      <c r="B19" s="259" t="s">
        <v>8</v>
      </c>
      <c r="C19" s="259"/>
      <c r="D19" s="338" t="s">
        <v>2063</v>
      </c>
      <c r="E19" s="275" t="s">
        <v>1414</v>
      </c>
      <c r="F19" s="27" t="s">
        <v>6</v>
      </c>
      <c r="G19" s="22">
        <v>24</v>
      </c>
      <c r="H19" s="22">
        <v>27</v>
      </c>
      <c r="I19" s="22">
        <v>23</v>
      </c>
      <c r="J19" s="22">
        <v>28</v>
      </c>
      <c r="K19" s="22">
        <v>28</v>
      </c>
      <c r="L19" s="22">
        <v>25</v>
      </c>
      <c r="M19" s="22">
        <v>24</v>
      </c>
      <c r="N19" s="22">
        <v>22</v>
      </c>
      <c r="O19" s="22">
        <v>9</v>
      </c>
      <c r="P19" s="22">
        <v>18</v>
      </c>
      <c r="Q19" s="22">
        <v>3</v>
      </c>
      <c r="R19" s="22">
        <v>3</v>
      </c>
      <c r="S19" s="22">
        <v>12</v>
      </c>
      <c r="T19" s="22">
        <v>7</v>
      </c>
      <c r="U19" s="22">
        <v>6</v>
      </c>
      <c r="V19" s="22">
        <v>11</v>
      </c>
      <c r="W19" s="22">
        <v>15</v>
      </c>
      <c r="X19" s="22">
        <v>18</v>
      </c>
      <c r="Y19" s="22">
        <v>11</v>
      </c>
      <c r="Z19" s="22">
        <f>SUM(G19:Y19)</f>
        <v>314</v>
      </c>
      <c r="AA19" s="510"/>
    </row>
    <row r="20" spans="1:27" ht="25.5" x14ac:dyDescent="0.25">
      <c r="A20" s="262"/>
      <c r="B20" s="260"/>
      <c r="C20" s="260"/>
      <c r="D20" s="339"/>
      <c r="E20" s="276"/>
      <c r="F20" s="28" t="s">
        <v>3</v>
      </c>
      <c r="G20" s="5">
        <v>24</v>
      </c>
      <c r="H20" s="5">
        <v>27</v>
      </c>
      <c r="I20" s="5">
        <v>23</v>
      </c>
      <c r="J20" s="5">
        <v>28</v>
      </c>
      <c r="K20" s="5">
        <v>28</v>
      </c>
      <c r="L20" s="5">
        <v>25</v>
      </c>
      <c r="M20" s="5">
        <v>24</v>
      </c>
      <c r="N20" s="5">
        <v>22</v>
      </c>
      <c r="O20" s="5">
        <v>9</v>
      </c>
      <c r="P20" s="5">
        <v>18</v>
      </c>
      <c r="Q20" s="5">
        <v>3</v>
      </c>
      <c r="R20" s="5">
        <v>3</v>
      </c>
      <c r="S20" s="5">
        <v>12</v>
      </c>
      <c r="T20" s="5">
        <v>7</v>
      </c>
      <c r="U20" s="5">
        <v>6</v>
      </c>
      <c r="V20" s="5">
        <v>11</v>
      </c>
      <c r="W20" s="5">
        <v>15</v>
      </c>
      <c r="X20" s="5">
        <v>18</v>
      </c>
      <c r="Y20" s="5">
        <v>11</v>
      </c>
      <c r="Z20" s="5">
        <f>SUM(G20:Y20)</f>
        <v>314</v>
      </c>
      <c r="AA20" s="506"/>
    </row>
    <row r="21" spans="1:27" x14ac:dyDescent="0.25">
      <c r="A21" s="262"/>
      <c r="B21" s="260" t="s">
        <v>10</v>
      </c>
      <c r="C21" s="286" t="s">
        <v>72</v>
      </c>
      <c r="D21" s="339" t="s">
        <v>2064</v>
      </c>
      <c r="E21" s="276" t="s">
        <v>1415</v>
      </c>
      <c r="F21" s="28" t="s">
        <v>6</v>
      </c>
      <c r="G21" s="5">
        <v>25</v>
      </c>
      <c r="H21" s="5">
        <v>22</v>
      </c>
      <c r="I21" s="5">
        <v>24</v>
      </c>
      <c r="J21" s="5">
        <v>22</v>
      </c>
      <c r="K21" s="5">
        <v>18</v>
      </c>
      <c r="L21" s="5">
        <v>21</v>
      </c>
      <c r="M21" s="5">
        <v>31</v>
      </c>
      <c r="N21" s="5">
        <v>20</v>
      </c>
      <c r="O21" s="5">
        <v>30</v>
      </c>
      <c r="P21" s="5">
        <v>7</v>
      </c>
      <c r="Q21" s="5">
        <v>0</v>
      </c>
      <c r="R21" s="5">
        <v>5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f>SUM(G21:Y21)</f>
        <v>225</v>
      </c>
      <c r="AA21" s="506"/>
    </row>
    <row r="22" spans="1:27" ht="25.5" x14ac:dyDescent="0.25">
      <c r="A22" s="262"/>
      <c r="B22" s="260"/>
      <c r="C22" s="286"/>
      <c r="D22" s="339"/>
      <c r="E22" s="276"/>
      <c r="F22" s="28" t="s">
        <v>3</v>
      </c>
      <c r="G22" s="5">
        <v>25</v>
      </c>
      <c r="H22" s="5">
        <v>22</v>
      </c>
      <c r="I22" s="5">
        <v>24</v>
      </c>
      <c r="J22" s="5">
        <v>22</v>
      </c>
      <c r="K22" s="5">
        <v>18</v>
      </c>
      <c r="L22" s="5">
        <v>21</v>
      </c>
      <c r="M22" s="5">
        <v>31</v>
      </c>
      <c r="N22" s="5">
        <v>20</v>
      </c>
      <c r="O22" s="5">
        <v>30</v>
      </c>
      <c r="P22" s="5">
        <v>7</v>
      </c>
      <c r="Q22" s="5">
        <v>0</v>
      </c>
      <c r="R22" s="5">
        <v>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f>SUM(G22:Y22)</f>
        <v>225</v>
      </c>
      <c r="AA22" s="506"/>
    </row>
    <row r="23" spans="1:27" x14ac:dyDescent="0.25">
      <c r="A23" s="262"/>
      <c r="B23" s="260"/>
      <c r="C23" s="286" t="s">
        <v>73</v>
      </c>
      <c r="D23" s="339" t="s">
        <v>1416</v>
      </c>
      <c r="E23" s="299" t="s">
        <v>1417</v>
      </c>
      <c r="F23" s="28" t="s">
        <v>6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5">
        <f t="shared" ref="Z23:Z24" si="1">SUM(G23:Y23)</f>
        <v>0</v>
      </c>
      <c r="AA23" s="506"/>
    </row>
    <row r="24" spans="1:27" ht="26.25" thickBot="1" x14ac:dyDescent="0.3">
      <c r="A24" s="300"/>
      <c r="B24" s="302"/>
      <c r="C24" s="303"/>
      <c r="D24" s="340"/>
      <c r="E24" s="318"/>
      <c r="F24" s="26" t="s">
        <v>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21">
        <f t="shared" si="1"/>
        <v>0</v>
      </c>
      <c r="AA24" s="511"/>
    </row>
    <row r="25" spans="1:27" x14ac:dyDescent="0.25">
      <c r="A25" s="261" t="s">
        <v>27</v>
      </c>
      <c r="B25" s="259" t="s">
        <v>8</v>
      </c>
      <c r="C25" s="259"/>
      <c r="D25" s="338" t="s">
        <v>2251</v>
      </c>
      <c r="E25" s="275" t="s">
        <v>1418</v>
      </c>
      <c r="F25" s="27" t="s">
        <v>6</v>
      </c>
      <c r="G25" s="22">
        <v>7</v>
      </c>
      <c r="H25" s="22">
        <v>12</v>
      </c>
      <c r="I25" s="22">
        <v>8</v>
      </c>
      <c r="J25" s="22">
        <v>8</v>
      </c>
      <c r="K25" s="22">
        <v>10</v>
      </c>
      <c r="L25" s="22">
        <v>7</v>
      </c>
      <c r="M25" s="22">
        <v>13</v>
      </c>
      <c r="N25" s="22">
        <v>11</v>
      </c>
      <c r="O25" s="22">
        <v>7</v>
      </c>
      <c r="P25" s="22">
        <v>8</v>
      </c>
      <c r="Q25" s="22">
        <v>10</v>
      </c>
      <c r="R25" s="22">
        <v>12</v>
      </c>
      <c r="S25" s="22">
        <v>10</v>
      </c>
      <c r="T25" s="22">
        <v>9</v>
      </c>
      <c r="U25" s="22">
        <v>13</v>
      </c>
      <c r="V25" s="22">
        <v>1</v>
      </c>
      <c r="W25" s="22">
        <v>7</v>
      </c>
      <c r="X25" s="22">
        <v>10</v>
      </c>
      <c r="Y25" s="22">
        <v>12</v>
      </c>
      <c r="Z25" s="22">
        <f t="shared" si="0"/>
        <v>175</v>
      </c>
      <c r="AA25" s="510"/>
    </row>
    <row r="26" spans="1:27" ht="26.25" thickBot="1" x14ac:dyDescent="0.3">
      <c r="A26" s="262"/>
      <c r="B26" s="260"/>
      <c r="C26" s="260"/>
      <c r="D26" s="339"/>
      <c r="E26" s="276"/>
      <c r="F26" s="28" t="s">
        <v>3</v>
      </c>
      <c r="G26" s="5">
        <v>7</v>
      </c>
      <c r="H26" s="5">
        <v>12</v>
      </c>
      <c r="I26" s="5">
        <v>8</v>
      </c>
      <c r="J26" s="5">
        <v>8</v>
      </c>
      <c r="K26" s="5">
        <v>10</v>
      </c>
      <c r="L26" s="5">
        <v>7</v>
      </c>
      <c r="M26" s="5">
        <v>13</v>
      </c>
      <c r="N26" s="5">
        <v>11</v>
      </c>
      <c r="O26" s="5">
        <v>7</v>
      </c>
      <c r="P26" s="5">
        <v>8</v>
      </c>
      <c r="Q26" s="5">
        <v>10</v>
      </c>
      <c r="R26" s="5">
        <v>12</v>
      </c>
      <c r="S26" s="5">
        <v>10</v>
      </c>
      <c r="T26" s="5">
        <v>9</v>
      </c>
      <c r="U26" s="5">
        <v>13</v>
      </c>
      <c r="V26" s="5">
        <v>1</v>
      </c>
      <c r="W26" s="5">
        <v>7</v>
      </c>
      <c r="X26" s="5">
        <v>10</v>
      </c>
      <c r="Y26" s="5">
        <v>12</v>
      </c>
      <c r="Z26" s="5">
        <f t="shared" si="0"/>
        <v>175</v>
      </c>
      <c r="AA26" s="506"/>
    </row>
    <row r="27" spans="1:27" x14ac:dyDescent="0.25">
      <c r="A27" s="261" t="s">
        <v>28</v>
      </c>
      <c r="B27" s="259" t="s">
        <v>8</v>
      </c>
      <c r="C27" s="259"/>
      <c r="D27" s="338" t="s">
        <v>2065</v>
      </c>
      <c r="E27" s="275" t="s">
        <v>1419</v>
      </c>
      <c r="F27" s="27" t="s">
        <v>6</v>
      </c>
      <c r="G27" s="22">
        <v>34</v>
      </c>
      <c r="H27" s="22">
        <v>24</v>
      </c>
      <c r="I27" s="22">
        <v>27</v>
      </c>
      <c r="J27" s="22">
        <v>31</v>
      </c>
      <c r="K27" s="22">
        <v>20</v>
      </c>
      <c r="L27" s="22">
        <v>13</v>
      </c>
      <c r="M27" s="22">
        <v>12</v>
      </c>
      <c r="N27" s="22">
        <v>13</v>
      </c>
      <c r="O27" s="22">
        <v>6</v>
      </c>
      <c r="P27" s="22">
        <v>6</v>
      </c>
      <c r="Q27" s="22">
        <v>9</v>
      </c>
      <c r="R27" s="22">
        <v>1</v>
      </c>
      <c r="S27" s="22">
        <v>8</v>
      </c>
      <c r="T27" s="22">
        <v>8</v>
      </c>
      <c r="U27" s="22">
        <v>17</v>
      </c>
      <c r="V27" s="22">
        <v>0</v>
      </c>
      <c r="W27" s="22">
        <v>13</v>
      </c>
      <c r="X27" s="22">
        <v>3</v>
      </c>
      <c r="Y27" s="22">
        <v>9</v>
      </c>
      <c r="Z27" s="22">
        <f t="shared" si="0"/>
        <v>254</v>
      </c>
      <c r="AA27" s="510"/>
    </row>
    <row r="28" spans="1:27" ht="25.5" x14ac:dyDescent="0.25">
      <c r="A28" s="262"/>
      <c r="B28" s="260"/>
      <c r="C28" s="260"/>
      <c r="D28" s="339"/>
      <c r="E28" s="276"/>
      <c r="F28" s="28" t="s">
        <v>3</v>
      </c>
      <c r="G28" s="5">
        <v>34</v>
      </c>
      <c r="H28" s="5">
        <v>24</v>
      </c>
      <c r="I28" s="5">
        <v>27</v>
      </c>
      <c r="J28" s="5">
        <v>31</v>
      </c>
      <c r="K28" s="5">
        <v>20</v>
      </c>
      <c r="L28" s="5">
        <v>13</v>
      </c>
      <c r="M28" s="5">
        <v>12</v>
      </c>
      <c r="N28" s="5">
        <v>13</v>
      </c>
      <c r="O28" s="5">
        <v>6</v>
      </c>
      <c r="P28" s="5">
        <v>6</v>
      </c>
      <c r="Q28" s="5">
        <v>9</v>
      </c>
      <c r="R28" s="5">
        <v>1</v>
      </c>
      <c r="S28" s="5">
        <v>8</v>
      </c>
      <c r="T28" s="5">
        <v>8</v>
      </c>
      <c r="U28" s="5">
        <v>17</v>
      </c>
      <c r="V28" s="5">
        <v>0</v>
      </c>
      <c r="W28" s="5">
        <v>13</v>
      </c>
      <c r="X28" s="5">
        <v>3</v>
      </c>
      <c r="Y28" s="5">
        <v>9</v>
      </c>
      <c r="Z28" s="5">
        <f t="shared" si="0"/>
        <v>254</v>
      </c>
      <c r="AA28" s="506"/>
    </row>
    <row r="29" spans="1:27" x14ac:dyDescent="0.25">
      <c r="A29" s="262"/>
      <c r="B29" s="260" t="s">
        <v>10</v>
      </c>
      <c r="C29" s="286" t="s">
        <v>71</v>
      </c>
      <c r="D29" s="339" t="s">
        <v>1420</v>
      </c>
      <c r="E29" s="276" t="s">
        <v>1421</v>
      </c>
      <c r="F29" s="28" t="s">
        <v>6</v>
      </c>
      <c r="G29" s="5">
        <v>6</v>
      </c>
      <c r="H29" s="5">
        <v>8</v>
      </c>
      <c r="I29" s="5">
        <v>5</v>
      </c>
      <c r="J29" s="5">
        <v>5</v>
      </c>
      <c r="K29" s="5">
        <v>4</v>
      </c>
      <c r="L29" s="5">
        <v>4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f t="shared" si="0"/>
        <v>32</v>
      </c>
      <c r="AA29" s="506"/>
    </row>
    <row r="30" spans="1:27" ht="26.25" thickBot="1" x14ac:dyDescent="0.3">
      <c r="A30" s="262"/>
      <c r="B30" s="260"/>
      <c r="C30" s="286"/>
      <c r="D30" s="339"/>
      <c r="E30" s="276"/>
      <c r="F30" s="28" t="s">
        <v>3</v>
      </c>
      <c r="G30" s="5">
        <v>6</v>
      </c>
      <c r="H30" s="5">
        <v>8</v>
      </c>
      <c r="I30" s="5">
        <v>5</v>
      </c>
      <c r="J30" s="5">
        <v>5</v>
      </c>
      <c r="K30" s="5">
        <v>4</v>
      </c>
      <c r="L30" s="5">
        <v>4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f t="shared" si="0"/>
        <v>32</v>
      </c>
      <c r="AA30" s="506"/>
    </row>
    <row r="31" spans="1:27" x14ac:dyDescent="0.25">
      <c r="A31" s="261" t="s">
        <v>30</v>
      </c>
      <c r="B31" s="259" t="s">
        <v>8</v>
      </c>
      <c r="C31" s="259"/>
      <c r="D31" s="338" t="s">
        <v>2066</v>
      </c>
      <c r="E31" s="275" t="s">
        <v>1422</v>
      </c>
      <c r="F31" s="27" t="s">
        <v>6</v>
      </c>
      <c r="G31" s="22">
        <v>25</v>
      </c>
      <c r="H31" s="22">
        <v>30</v>
      </c>
      <c r="I31" s="22">
        <v>43</v>
      </c>
      <c r="J31" s="22">
        <v>24</v>
      </c>
      <c r="K31" s="22">
        <v>26</v>
      </c>
      <c r="L31" s="22">
        <v>25</v>
      </c>
      <c r="M31" s="22">
        <v>16</v>
      </c>
      <c r="N31" s="22">
        <v>35</v>
      </c>
      <c r="O31" s="22">
        <v>20</v>
      </c>
      <c r="P31" s="22">
        <v>26</v>
      </c>
      <c r="Q31" s="22">
        <v>39</v>
      </c>
      <c r="R31" s="22">
        <v>31</v>
      </c>
      <c r="S31" s="22">
        <v>21</v>
      </c>
      <c r="T31" s="22">
        <v>21</v>
      </c>
      <c r="U31" s="22">
        <v>19</v>
      </c>
      <c r="V31" s="22">
        <v>13</v>
      </c>
      <c r="W31" s="22">
        <v>15</v>
      </c>
      <c r="X31" s="22">
        <v>19</v>
      </c>
      <c r="Y31" s="22">
        <v>16</v>
      </c>
      <c r="Z31" s="22">
        <f t="shared" si="0"/>
        <v>464</v>
      </c>
      <c r="AA31" s="510"/>
    </row>
    <row r="32" spans="1:27" ht="25.5" x14ac:dyDescent="0.25">
      <c r="A32" s="262"/>
      <c r="B32" s="260"/>
      <c r="C32" s="260"/>
      <c r="D32" s="339"/>
      <c r="E32" s="276"/>
      <c r="F32" s="28" t="s">
        <v>3</v>
      </c>
      <c r="G32" s="5">
        <v>25</v>
      </c>
      <c r="H32" s="5">
        <v>30</v>
      </c>
      <c r="I32" s="5">
        <v>43</v>
      </c>
      <c r="J32" s="5">
        <v>24</v>
      </c>
      <c r="K32" s="5">
        <v>26</v>
      </c>
      <c r="L32" s="5">
        <v>25</v>
      </c>
      <c r="M32" s="5">
        <v>16</v>
      </c>
      <c r="N32" s="5">
        <v>35</v>
      </c>
      <c r="O32" s="5">
        <v>20</v>
      </c>
      <c r="P32" s="5">
        <v>26</v>
      </c>
      <c r="Q32" s="5">
        <v>39</v>
      </c>
      <c r="R32" s="5">
        <v>31</v>
      </c>
      <c r="S32" s="5">
        <v>21</v>
      </c>
      <c r="T32" s="5">
        <v>21</v>
      </c>
      <c r="U32" s="5">
        <v>19</v>
      </c>
      <c r="V32" s="5">
        <v>13</v>
      </c>
      <c r="W32" s="5">
        <v>15</v>
      </c>
      <c r="X32" s="5">
        <v>19</v>
      </c>
      <c r="Y32" s="5">
        <v>16</v>
      </c>
      <c r="Z32" s="5">
        <f t="shared" si="0"/>
        <v>464</v>
      </c>
      <c r="AA32" s="506"/>
    </row>
    <row r="33" spans="1:27" x14ac:dyDescent="0.25">
      <c r="A33" s="262"/>
      <c r="B33" s="260" t="s">
        <v>10</v>
      </c>
      <c r="C33" s="286" t="s">
        <v>70</v>
      </c>
      <c r="D33" s="339" t="s">
        <v>1980</v>
      </c>
      <c r="E33" s="276" t="s">
        <v>1423</v>
      </c>
      <c r="F33" s="28" t="s">
        <v>6</v>
      </c>
      <c r="G33" s="5">
        <v>31</v>
      </c>
      <c r="H33" s="5">
        <v>31</v>
      </c>
      <c r="I33" s="5">
        <v>31</v>
      </c>
      <c r="J33" s="5">
        <v>23</v>
      </c>
      <c r="K33" s="5">
        <v>25</v>
      </c>
      <c r="L33" s="5">
        <v>26</v>
      </c>
      <c r="M33" s="5">
        <v>36</v>
      </c>
      <c r="N33" s="5">
        <v>22</v>
      </c>
      <c r="O33" s="5">
        <v>26</v>
      </c>
      <c r="P33" s="5">
        <v>21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f t="shared" si="0"/>
        <v>272</v>
      </c>
      <c r="AA33" s="506"/>
    </row>
    <row r="34" spans="1:27" ht="26.25" thickBot="1" x14ac:dyDescent="0.3">
      <c r="A34" s="262"/>
      <c r="B34" s="260"/>
      <c r="C34" s="286"/>
      <c r="D34" s="339"/>
      <c r="E34" s="276"/>
      <c r="F34" s="28" t="s">
        <v>3</v>
      </c>
      <c r="G34" s="5">
        <v>31</v>
      </c>
      <c r="H34" s="5">
        <v>31</v>
      </c>
      <c r="I34" s="5">
        <v>31</v>
      </c>
      <c r="J34" s="5">
        <v>23</v>
      </c>
      <c r="K34" s="5">
        <v>25</v>
      </c>
      <c r="L34" s="5">
        <v>26</v>
      </c>
      <c r="M34" s="5">
        <v>36</v>
      </c>
      <c r="N34" s="5">
        <v>22</v>
      </c>
      <c r="O34" s="5">
        <v>26</v>
      </c>
      <c r="P34" s="5">
        <v>21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f t="shared" si="0"/>
        <v>272</v>
      </c>
      <c r="AA34" s="506"/>
    </row>
    <row r="35" spans="1:27" x14ac:dyDescent="0.25">
      <c r="A35" s="261" t="s">
        <v>31</v>
      </c>
      <c r="B35" s="259" t="s">
        <v>8</v>
      </c>
      <c r="C35" s="259"/>
      <c r="D35" s="338" t="s">
        <v>2067</v>
      </c>
      <c r="E35" s="275" t="s">
        <v>1424</v>
      </c>
      <c r="F35" s="27" t="s">
        <v>6</v>
      </c>
      <c r="G35" s="22">
        <v>46</v>
      </c>
      <c r="H35" s="22">
        <v>53</v>
      </c>
      <c r="I35" s="22">
        <v>33</v>
      </c>
      <c r="J35" s="22">
        <v>51</v>
      </c>
      <c r="K35" s="22">
        <v>36</v>
      </c>
      <c r="L35" s="22">
        <v>35</v>
      </c>
      <c r="M35" s="22">
        <v>58</v>
      </c>
      <c r="N35" s="22">
        <v>47</v>
      </c>
      <c r="O35" s="22">
        <v>36</v>
      </c>
      <c r="P35" s="22">
        <v>36</v>
      </c>
      <c r="Q35" s="22">
        <v>56</v>
      </c>
      <c r="R35" s="22">
        <v>32</v>
      </c>
      <c r="S35" s="22">
        <v>29</v>
      </c>
      <c r="T35" s="22">
        <v>31</v>
      </c>
      <c r="U35" s="22">
        <v>30</v>
      </c>
      <c r="V35" s="22">
        <v>29</v>
      </c>
      <c r="W35" s="22">
        <v>26</v>
      </c>
      <c r="X35" s="22">
        <v>32</v>
      </c>
      <c r="Y35" s="22">
        <v>31</v>
      </c>
      <c r="Z35" s="22">
        <f t="shared" si="0"/>
        <v>727</v>
      </c>
      <c r="AA35" s="510"/>
    </row>
    <row r="36" spans="1:27" ht="26.25" thickBot="1" x14ac:dyDescent="0.3">
      <c r="A36" s="262"/>
      <c r="B36" s="260"/>
      <c r="C36" s="260"/>
      <c r="D36" s="339"/>
      <c r="E36" s="276"/>
      <c r="F36" s="28" t="s">
        <v>3</v>
      </c>
      <c r="G36" s="5">
        <v>46</v>
      </c>
      <c r="H36" s="5">
        <v>53</v>
      </c>
      <c r="I36" s="5">
        <v>33</v>
      </c>
      <c r="J36" s="5">
        <v>51</v>
      </c>
      <c r="K36" s="5">
        <v>36</v>
      </c>
      <c r="L36" s="5">
        <v>35</v>
      </c>
      <c r="M36" s="5">
        <v>58</v>
      </c>
      <c r="N36" s="5">
        <v>47</v>
      </c>
      <c r="O36" s="5">
        <v>36</v>
      </c>
      <c r="P36" s="5">
        <v>36</v>
      </c>
      <c r="Q36" s="5">
        <v>56</v>
      </c>
      <c r="R36" s="5">
        <v>32</v>
      </c>
      <c r="S36" s="5">
        <v>29</v>
      </c>
      <c r="T36" s="5">
        <v>31</v>
      </c>
      <c r="U36" s="5">
        <v>30</v>
      </c>
      <c r="V36" s="5">
        <v>29</v>
      </c>
      <c r="W36" s="5">
        <v>26</v>
      </c>
      <c r="X36" s="5">
        <v>32</v>
      </c>
      <c r="Y36" s="5">
        <v>31</v>
      </c>
      <c r="Z36" s="5">
        <f t="shared" si="0"/>
        <v>727</v>
      </c>
      <c r="AA36" s="506"/>
    </row>
    <row r="37" spans="1:27" x14ac:dyDescent="0.25">
      <c r="A37" s="261" t="s">
        <v>31</v>
      </c>
      <c r="B37" s="259" t="s">
        <v>8</v>
      </c>
      <c r="C37" s="259"/>
      <c r="D37" s="338" t="s">
        <v>2298</v>
      </c>
      <c r="E37" s="275" t="s">
        <v>1425</v>
      </c>
      <c r="F37" s="27" t="s">
        <v>6</v>
      </c>
      <c r="G37" s="22">
        <v>65</v>
      </c>
      <c r="H37" s="22">
        <v>65</v>
      </c>
      <c r="I37" s="22">
        <v>51</v>
      </c>
      <c r="J37" s="22">
        <v>48</v>
      </c>
      <c r="K37" s="22">
        <v>43</v>
      </c>
      <c r="L37" s="22">
        <v>56</v>
      </c>
      <c r="M37" s="22">
        <v>23</v>
      </c>
      <c r="N37" s="22">
        <v>35</v>
      </c>
      <c r="O37" s="22">
        <v>79</v>
      </c>
      <c r="P37" s="22">
        <v>37</v>
      </c>
      <c r="Q37" s="22">
        <v>0</v>
      </c>
      <c r="R37" s="22">
        <v>23</v>
      </c>
      <c r="S37" s="22">
        <v>15</v>
      </c>
      <c r="T37" s="22">
        <v>32</v>
      </c>
      <c r="U37" s="22">
        <v>28</v>
      </c>
      <c r="V37" s="22">
        <v>27</v>
      </c>
      <c r="W37" s="22">
        <v>25</v>
      </c>
      <c r="X37" s="22">
        <v>16</v>
      </c>
      <c r="Y37" s="22">
        <v>18</v>
      </c>
      <c r="Z37" s="22">
        <f t="shared" si="0"/>
        <v>686</v>
      </c>
      <c r="AA37" s="510" t="s">
        <v>1851</v>
      </c>
    </row>
    <row r="38" spans="1:27" ht="26.25" thickBot="1" x14ac:dyDescent="0.3">
      <c r="A38" s="262"/>
      <c r="B38" s="260"/>
      <c r="C38" s="260"/>
      <c r="D38" s="339"/>
      <c r="E38" s="276"/>
      <c r="F38" s="28" t="s">
        <v>3</v>
      </c>
      <c r="G38" s="5">
        <v>65</v>
      </c>
      <c r="H38" s="5">
        <v>65</v>
      </c>
      <c r="I38" s="5">
        <v>51</v>
      </c>
      <c r="J38" s="5">
        <v>46</v>
      </c>
      <c r="K38" s="5">
        <v>43</v>
      </c>
      <c r="L38" s="5">
        <v>56</v>
      </c>
      <c r="M38" s="5">
        <v>23</v>
      </c>
      <c r="N38" s="5">
        <v>35</v>
      </c>
      <c r="O38" s="5">
        <v>79</v>
      </c>
      <c r="P38" s="5">
        <v>37</v>
      </c>
      <c r="Q38" s="5">
        <v>0</v>
      </c>
      <c r="R38" s="5">
        <v>23</v>
      </c>
      <c r="S38" s="5">
        <v>15</v>
      </c>
      <c r="T38" s="5">
        <v>32</v>
      </c>
      <c r="U38" s="5">
        <v>28</v>
      </c>
      <c r="V38" s="5">
        <v>27</v>
      </c>
      <c r="W38" s="5">
        <v>25</v>
      </c>
      <c r="X38" s="5">
        <v>16</v>
      </c>
      <c r="Y38" s="5">
        <v>18</v>
      </c>
      <c r="Z38" s="5">
        <f t="shared" si="0"/>
        <v>684</v>
      </c>
      <c r="AA38" s="506"/>
    </row>
    <row r="39" spans="1:27" x14ac:dyDescent="0.25">
      <c r="A39" s="261" t="s">
        <v>32</v>
      </c>
      <c r="B39" s="259" t="s">
        <v>8</v>
      </c>
      <c r="C39" s="259"/>
      <c r="D39" s="338" t="s">
        <v>2266</v>
      </c>
      <c r="E39" s="275" t="s">
        <v>1426</v>
      </c>
      <c r="F39" s="27" t="s">
        <v>6</v>
      </c>
      <c r="G39" s="22">
        <v>148</v>
      </c>
      <c r="H39" s="22">
        <v>161</v>
      </c>
      <c r="I39" s="22">
        <v>154</v>
      </c>
      <c r="J39" s="22">
        <v>142</v>
      </c>
      <c r="K39" s="22">
        <v>162</v>
      </c>
      <c r="L39" s="22">
        <v>124</v>
      </c>
      <c r="M39" s="22">
        <v>119</v>
      </c>
      <c r="N39" s="22">
        <v>92</v>
      </c>
      <c r="O39" s="22">
        <v>81</v>
      </c>
      <c r="P39" s="22">
        <v>79</v>
      </c>
      <c r="Q39" s="22">
        <v>93</v>
      </c>
      <c r="R39" s="22">
        <v>70</v>
      </c>
      <c r="S39" s="22">
        <v>84</v>
      </c>
      <c r="T39" s="22">
        <v>102</v>
      </c>
      <c r="U39" s="22">
        <v>77</v>
      </c>
      <c r="V39" s="22">
        <v>84</v>
      </c>
      <c r="W39" s="22">
        <v>87</v>
      </c>
      <c r="X39" s="22">
        <v>90</v>
      </c>
      <c r="Y39" s="22">
        <v>80</v>
      </c>
      <c r="Z39" s="22">
        <f t="shared" si="0"/>
        <v>2029</v>
      </c>
      <c r="AA39" s="510"/>
    </row>
    <row r="40" spans="1:27" ht="25.5" x14ac:dyDescent="0.25">
      <c r="A40" s="262"/>
      <c r="B40" s="260"/>
      <c r="C40" s="260"/>
      <c r="D40" s="339"/>
      <c r="E40" s="276"/>
      <c r="F40" s="28" t="s">
        <v>3</v>
      </c>
      <c r="G40" s="5">
        <v>148</v>
      </c>
      <c r="H40" s="5">
        <v>161</v>
      </c>
      <c r="I40" s="5">
        <v>154</v>
      </c>
      <c r="J40" s="5">
        <v>142</v>
      </c>
      <c r="K40" s="5">
        <v>162</v>
      </c>
      <c r="L40" s="5">
        <v>124</v>
      </c>
      <c r="M40" s="5">
        <v>119</v>
      </c>
      <c r="N40" s="5">
        <v>92</v>
      </c>
      <c r="O40" s="5">
        <v>81</v>
      </c>
      <c r="P40" s="5">
        <v>79</v>
      </c>
      <c r="Q40" s="5">
        <v>93</v>
      </c>
      <c r="R40" s="5">
        <v>70</v>
      </c>
      <c r="S40" s="5">
        <v>84</v>
      </c>
      <c r="T40" s="5">
        <v>102</v>
      </c>
      <c r="U40" s="5">
        <v>77</v>
      </c>
      <c r="V40" s="5">
        <v>84</v>
      </c>
      <c r="W40" s="5">
        <v>87</v>
      </c>
      <c r="X40" s="5">
        <v>90</v>
      </c>
      <c r="Y40" s="5">
        <v>80</v>
      </c>
      <c r="Z40" s="5">
        <f t="shared" si="0"/>
        <v>2029</v>
      </c>
      <c r="AA40" s="506"/>
    </row>
    <row r="41" spans="1:27" x14ac:dyDescent="0.25">
      <c r="A41" s="262"/>
      <c r="B41" s="260" t="s">
        <v>10</v>
      </c>
      <c r="C41" s="286" t="s">
        <v>69</v>
      </c>
      <c r="D41" s="339" t="s">
        <v>2219</v>
      </c>
      <c r="E41" s="276" t="s">
        <v>2365</v>
      </c>
      <c r="F41" s="28" t="s">
        <v>6</v>
      </c>
      <c r="G41" s="5">
        <v>43</v>
      </c>
      <c r="H41" s="5">
        <v>22</v>
      </c>
      <c r="I41" s="5">
        <v>24</v>
      </c>
      <c r="J41" s="5">
        <v>18</v>
      </c>
      <c r="K41" s="5">
        <v>11</v>
      </c>
      <c r="L41" s="5">
        <v>17</v>
      </c>
      <c r="M41" s="5">
        <v>15</v>
      </c>
      <c r="N41" s="5">
        <v>9</v>
      </c>
      <c r="O41" s="5">
        <v>15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f t="shared" si="0"/>
        <v>174</v>
      </c>
      <c r="AA41" s="506"/>
    </row>
    <row r="42" spans="1:27" ht="25.5" x14ac:dyDescent="0.25">
      <c r="A42" s="262"/>
      <c r="B42" s="260"/>
      <c r="C42" s="286"/>
      <c r="D42" s="339"/>
      <c r="E42" s="276"/>
      <c r="F42" s="28" t="s">
        <v>3</v>
      </c>
      <c r="G42" s="5">
        <v>43</v>
      </c>
      <c r="H42" s="5">
        <v>22</v>
      </c>
      <c r="I42" s="5">
        <v>24</v>
      </c>
      <c r="J42" s="5">
        <v>18</v>
      </c>
      <c r="K42" s="5">
        <v>11</v>
      </c>
      <c r="L42" s="5">
        <v>17</v>
      </c>
      <c r="M42" s="5">
        <v>15</v>
      </c>
      <c r="N42" s="5">
        <v>9</v>
      </c>
      <c r="O42" s="5">
        <v>15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f t="shared" si="0"/>
        <v>174</v>
      </c>
      <c r="AA42" s="506"/>
    </row>
    <row r="43" spans="1:27" x14ac:dyDescent="0.25">
      <c r="A43" s="262"/>
      <c r="B43" s="260"/>
      <c r="C43" s="286" t="s">
        <v>748</v>
      </c>
      <c r="D43" s="339" t="s">
        <v>2220</v>
      </c>
      <c r="E43" s="299" t="s">
        <v>1427</v>
      </c>
      <c r="F43" s="28" t="s">
        <v>6</v>
      </c>
      <c r="G43" s="15">
        <v>4</v>
      </c>
      <c r="H43" s="15">
        <v>2</v>
      </c>
      <c r="I43" s="15">
        <v>10</v>
      </c>
      <c r="J43" s="15">
        <v>3</v>
      </c>
      <c r="K43" s="15">
        <v>5</v>
      </c>
      <c r="L43" s="15">
        <v>4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5">
        <f t="shared" si="0"/>
        <v>28</v>
      </c>
      <c r="AA43" s="506"/>
    </row>
    <row r="44" spans="1:27" ht="26.25" thickBot="1" x14ac:dyDescent="0.3">
      <c r="A44" s="300"/>
      <c r="B44" s="302"/>
      <c r="C44" s="303"/>
      <c r="D44" s="340"/>
      <c r="E44" s="318"/>
      <c r="F44" s="26" t="s">
        <v>3</v>
      </c>
      <c r="G44" s="47">
        <v>4</v>
      </c>
      <c r="H44" s="47">
        <v>2</v>
      </c>
      <c r="I44" s="47">
        <v>10</v>
      </c>
      <c r="J44" s="47">
        <v>3</v>
      </c>
      <c r="K44" s="47">
        <v>5</v>
      </c>
      <c r="L44" s="47">
        <v>4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21">
        <f t="shared" si="0"/>
        <v>28</v>
      </c>
      <c r="AA44" s="511"/>
    </row>
    <row r="45" spans="1:27" x14ac:dyDescent="0.25">
      <c r="A45" s="261" t="s">
        <v>34</v>
      </c>
      <c r="B45" s="259" t="s">
        <v>8</v>
      </c>
      <c r="C45" s="259"/>
      <c r="D45" s="338" t="s">
        <v>2299</v>
      </c>
      <c r="E45" s="275" t="s">
        <v>1428</v>
      </c>
      <c r="F45" s="27" t="s">
        <v>6</v>
      </c>
      <c r="G45" s="22">
        <v>77</v>
      </c>
      <c r="H45" s="22">
        <v>59</v>
      </c>
      <c r="I45" s="22">
        <v>70</v>
      </c>
      <c r="J45" s="22">
        <v>47</v>
      </c>
      <c r="K45" s="22">
        <v>47</v>
      </c>
      <c r="L45" s="22">
        <v>49</v>
      </c>
      <c r="M45" s="22">
        <v>58</v>
      </c>
      <c r="N45" s="22">
        <v>59</v>
      </c>
      <c r="O45" s="22">
        <v>46</v>
      </c>
      <c r="P45" s="22">
        <v>56</v>
      </c>
      <c r="Q45" s="22">
        <v>38</v>
      </c>
      <c r="R45" s="22">
        <v>37</v>
      </c>
      <c r="S45" s="22">
        <v>37</v>
      </c>
      <c r="T45" s="22">
        <v>34</v>
      </c>
      <c r="U45" s="22">
        <v>37</v>
      </c>
      <c r="V45" s="22">
        <v>25</v>
      </c>
      <c r="W45" s="22">
        <v>34</v>
      </c>
      <c r="X45" s="22">
        <v>29</v>
      </c>
      <c r="Y45" s="22">
        <v>39</v>
      </c>
      <c r="Z45" s="22">
        <f t="shared" si="0"/>
        <v>878</v>
      </c>
      <c r="AA45" s="510"/>
    </row>
    <row r="46" spans="1:27" ht="26.25" thickBot="1" x14ac:dyDescent="0.3">
      <c r="A46" s="262"/>
      <c r="B46" s="260"/>
      <c r="C46" s="260"/>
      <c r="D46" s="339"/>
      <c r="E46" s="276"/>
      <c r="F46" s="28" t="s">
        <v>3</v>
      </c>
      <c r="G46" s="5">
        <v>77</v>
      </c>
      <c r="H46" s="5">
        <v>59</v>
      </c>
      <c r="I46" s="5">
        <v>70</v>
      </c>
      <c r="J46" s="5">
        <v>47</v>
      </c>
      <c r="K46" s="5">
        <v>47</v>
      </c>
      <c r="L46" s="5">
        <v>49</v>
      </c>
      <c r="M46" s="5">
        <v>58</v>
      </c>
      <c r="N46" s="5">
        <v>59</v>
      </c>
      <c r="O46" s="5">
        <v>46</v>
      </c>
      <c r="P46" s="5">
        <v>56</v>
      </c>
      <c r="Q46" s="5">
        <v>38</v>
      </c>
      <c r="R46" s="5">
        <v>37</v>
      </c>
      <c r="S46" s="5">
        <v>37</v>
      </c>
      <c r="T46" s="5">
        <v>34</v>
      </c>
      <c r="U46" s="5">
        <v>37</v>
      </c>
      <c r="V46" s="5">
        <v>25</v>
      </c>
      <c r="W46" s="5">
        <v>34</v>
      </c>
      <c r="X46" s="5">
        <v>29</v>
      </c>
      <c r="Y46" s="5">
        <v>39</v>
      </c>
      <c r="Z46" s="5">
        <f t="shared" si="0"/>
        <v>878</v>
      </c>
      <c r="AA46" s="506"/>
    </row>
    <row r="47" spans="1:27" x14ac:dyDescent="0.25">
      <c r="A47" s="261" t="s">
        <v>109</v>
      </c>
      <c r="B47" s="259" t="s">
        <v>8</v>
      </c>
      <c r="C47" s="259"/>
      <c r="D47" s="338" t="s">
        <v>2347</v>
      </c>
      <c r="E47" s="275" t="s">
        <v>1429</v>
      </c>
      <c r="F47" s="27" t="s">
        <v>6</v>
      </c>
      <c r="G47" s="22">
        <v>106</v>
      </c>
      <c r="H47" s="22">
        <v>122</v>
      </c>
      <c r="I47" s="22">
        <v>131</v>
      </c>
      <c r="J47" s="22">
        <v>66</v>
      </c>
      <c r="K47" s="22">
        <v>123</v>
      </c>
      <c r="L47" s="22">
        <v>133</v>
      </c>
      <c r="M47" s="22">
        <v>149</v>
      </c>
      <c r="N47" s="22">
        <v>121</v>
      </c>
      <c r="O47" s="22">
        <v>135</v>
      </c>
      <c r="P47" s="22">
        <v>54</v>
      </c>
      <c r="Q47" s="22">
        <v>181</v>
      </c>
      <c r="R47" s="22">
        <v>110</v>
      </c>
      <c r="S47" s="22">
        <v>153</v>
      </c>
      <c r="T47" s="22">
        <v>210</v>
      </c>
      <c r="U47" s="22">
        <v>98</v>
      </c>
      <c r="V47" s="22">
        <v>101</v>
      </c>
      <c r="W47" s="22">
        <v>100</v>
      </c>
      <c r="X47" s="22">
        <v>101</v>
      </c>
      <c r="Y47" s="22">
        <v>98</v>
      </c>
      <c r="Z47" s="22">
        <f t="shared" si="0"/>
        <v>2292</v>
      </c>
      <c r="AA47" s="510"/>
    </row>
    <row r="48" spans="1:27" ht="25.5" x14ac:dyDescent="0.25">
      <c r="A48" s="262"/>
      <c r="B48" s="260"/>
      <c r="C48" s="260"/>
      <c r="D48" s="339"/>
      <c r="E48" s="276"/>
      <c r="F48" s="28" t="s">
        <v>3</v>
      </c>
      <c r="G48" s="5">
        <v>106</v>
      </c>
      <c r="H48" s="5">
        <v>122</v>
      </c>
      <c r="I48" s="5">
        <v>131</v>
      </c>
      <c r="J48" s="5">
        <v>66</v>
      </c>
      <c r="K48" s="5">
        <v>123</v>
      </c>
      <c r="L48" s="5">
        <v>133</v>
      </c>
      <c r="M48" s="5">
        <v>149</v>
      </c>
      <c r="N48" s="5">
        <v>121</v>
      </c>
      <c r="O48" s="5">
        <v>135</v>
      </c>
      <c r="P48" s="5">
        <v>54</v>
      </c>
      <c r="Q48" s="5">
        <v>181</v>
      </c>
      <c r="R48" s="5">
        <v>110</v>
      </c>
      <c r="S48" s="5">
        <v>153</v>
      </c>
      <c r="T48" s="5">
        <v>210</v>
      </c>
      <c r="U48" s="5">
        <v>98</v>
      </c>
      <c r="V48" s="5">
        <v>101</v>
      </c>
      <c r="W48" s="5">
        <v>100</v>
      </c>
      <c r="X48" s="5">
        <v>101</v>
      </c>
      <c r="Y48" s="5">
        <v>98</v>
      </c>
      <c r="Z48" s="5">
        <f t="shared" si="0"/>
        <v>2292</v>
      </c>
      <c r="AA48" s="506"/>
    </row>
    <row r="49" spans="1:27" x14ac:dyDescent="0.25">
      <c r="A49" s="262"/>
      <c r="B49" s="260" t="s">
        <v>10</v>
      </c>
      <c r="C49" s="286" t="s">
        <v>112</v>
      </c>
      <c r="D49" s="339" t="s">
        <v>2287</v>
      </c>
      <c r="E49" s="276" t="s">
        <v>2367</v>
      </c>
      <c r="F49" s="28" t="s">
        <v>6</v>
      </c>
      <c r="G49" s="5">
        <v>84</v>
      </c>
      <c r="H49" s="5">
        <v>79</v>
      </c>
      <c r="I49" s="5">
        <v>57</v>
      </c>
      <c r="J49" s="5">
        <v>67</v>
      </c>
      <c r="K49" s="5">
        <v>47</v>
      </c>
      <c r="L49" s="5">
        <v>59</v>
      </c>
      <c r="M49" s="5">
        <v>57</v>
      </c>
      <c r="N49" s="5">
        <v>48</v>
      </c>
      <c r="O49" s="5">
        <v>0</v>
      </c>
      <c r="P49" s="5">
        <v>67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f t="shared" si="0"/>
        <v>566</v>
      </c>
      <c r="AA49" s="506"/>
    </row>
    <row r="50" spans="1:27" ht="25.5" x14ac:dyDescent="0.25">
      <c r="A50" s="262"/>
      <c r="B50" s="260"/>
      <c r="C50" s="286"/>
      <c r="D50" s="339"/>
      <c r="E50" s="276"/>
      <c r="F50" s="28" t="s">
        <v>3</v>
      </c>
      <c r="G50" s="5">
        <v>84</v>
      </c>
      <c r="H50" s="5">
        <v>79</v>
      </c>
      <c r="I50" s="5">
        <v>57</v>
      </c>
      <c r="J50" s="5">
        <v>67</v>
      </c>
      <c r="K50" s="5">
        <v>47</v>
      </c>
      <c r="L50" s="5">
        <v>59</v>
      </c>
      <c r="M50" s="5">
        <v>57</v>
      </c>
      <c r="N50" s="5">
        <v>48</v>
      </c>
      <c r="O50" s="5">
        <v>0</v>
      </c>
      <c r="P50" s="5">
        <v>67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f t="shared" si="0"/>
        <v>566</v>
      </c>
      <c r="AA50" s="506"/>
    </row>
    <row r="51" spans="1:27" x14ac:dyDescent="0.25">
      <c r="A51" s="262"/>
      <c r="B51" s="260"/>
      <c r="C51" s="286" t="s">
        <v>114</v>
      </c>
      <c r="D51" s="339" t="s">
        <v>2288</v>
      </c>
      <c r="E51" s="299" t="s">
        <v>2366</v>
      </c>
      <c r="F51" s="28" t="s">
        <v>6</v>
      </c>
      <c r="G51" s="15">
        <v>0</v>
      </c>
      <c r="H51" s="15">
        <v>0</v>
      </c>
      <c r="I51" s="15">
        <v>19</v>
      </c>
      <c r="J51" s="15">
        <v>19</v>
      </c>
      <c r="K51" s="15">
        <v>21</v>
      </c>
      <c r="L51" s="15">
        <v>20</v>
      </c>
      <c r="M51" s="15">
        <v>38</v>
      </c>
      <c r="N51" s="15">
        <v>34</v>
      </c>
      <c r="O51" s="15">
        <v>21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5">
        <f t="shared" si="0"/>
        <v>172</v>
      </c>
      <c r="AA51" s="506"/>
    </row>
    <row r="52" spans="1:27" ht="26.25" thickBot="1" x14ac:dyDescent="0.3">
      <c r="A52" s="300"/>
      <c r="B52" s="302"/>
      <c r="C52" s="303"/>
      <c r="D52" s="340"/>
      <c r="E52" s="318"/>
      <c r="F52" s="26" t="s">
        <v>3</v>
      </c>
      <c r="G52" s="47">
        <v>0</v>
      </c>
      <c r="H52" s="47">
        <v>0</v>
      </c>
      <c r="I52" s="47">
        <v>19</v>
      </c>
      <c r="J52" s="47">
        <v>19</v>
      </c>
      <c r="K52" s="47">
        <v>21</v>
      </c>
      <c r="L52" s="47">
        <v>20</v>
      </c>
      <c r="M52" s="47">
        <v>38</v>
      </c>
      <c r="N52" s="47">
        <v>34</v>
      </c>
      <c r="O52" s="47">
        <v>21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21">
        <f t="shared" si="0"/>
        <v>172</v>
      </c>
      <c r="AA52" s="511"/>
    </row>
    <row r="53" spans="1:27" x14ac:dyDescent="0.25">
      <c r="A53" s="261" t="s">
        <v>120</v>
      </c>
      <c r="B53" s="259" t="s">
        <v>8</v>
      </c>
      <c r="C53" s="259"/>
      <c r="D53" s="338" t="s">
        <v>2068</v>
      </c>
      <c r="E53" s="275" t="s">
        <v>1430</v>
      </c>
      <c r="F53" s="27" t="s">
        <v>6</v>
      </c>
      <c r="G53" s="22">
        <v>30</v>
      </c>
      <c r="H53" s="22">
        <v>30</v>
      </c>
      <c r="I53" s="22">
        <v>23</v>
      </c>
      <c r="J53" s="22">
        <v>35</v>
      </c>
      <c r="K53" s="22">
        <v>37</v>
      </c>
      <c r="L53" s="22">
        <v>27</v>
      </c>
      <c r="M53" s="22">
        <v>34</v>
      </c>
      <c r="N53" s="22">
        <v>13</v>
      </c>
      <c r="O53" s="22">
        <v>18</v>
      </c>
      <c r="P53" s="22">
        <v>0</v>
      </c>
      <c r="Q53" s="22">
        <v>10</v>
      </c>
      <c r="R53" s="22">
        <v>4</v>
      </c>
      <c r="S53" s="22">
        <v>7</v>
      </c>
      <c r="T53" s="22">
        <v>8</v>
      </c>
      <c r="U53" s="22">
        <v>13</v>
      </c>
      <c r="V53" s="22">
        <v>7</v>
      </c>
      <c r="W53" s="22">
        <v>6</v>
      </c>
      <c r="X53" s="22">
        <v>12</v>
      </c>
      <c r="Y53" s="22">
        <v>12</v>
      </c>
      <c r="Z53" s="22">
        <f t="shared" si="0"/>
        <v>326</v>
      </c>
      <c r="AA53" s="510"/>
    </row>
    <row r="54" spans="1:27" ht="25.5" x14ac:dyDescent="0.25">
      <c r="A54" s="262"/>
      <c r="B54" s="260"/>
      <c r="C54" s="260"/>
      <c r="D54" s="339"/>
      <c r="E54" s="276"/>
      <c r="F54" s="28" t="s">
        <v>3</v>
      </c>
      <c r="G54" s="5">
        <v>30</v>
      </c>
      <c r="H54" s="5">
        <v>30</v>
      </c>
      <c r="I54" s="5">
        <v>23</v>
      </c>
      <c r="J54" s="5">
        <v>35</v>
      </c>
      <c r="K54" s="5">
        <v>37</v>
      </c>
      <c r="L54" s="5">
        <v>27</v>
      </c>
      <c r="M54" s="5">
        <v>34</v>
      </c>
      <c r="N54" s="5">
        <v>13</v>
      </c>
      <c r="O54" s="5">
        <v>18</v>
      </c>
      <c r="P54" s="5">
        <v>0</v>
      </c>
      <c r="Q54" s="5">
        <v>10</v>
      </c>
      <c r="R54" s="5">
        <v>4</v>
      </c>
      <c r="S54" s="5">
        <v>7</v>
      </c>
      <c r="T54" s="5">
        <v>8</v>
      </c>
      <c r="U54" s="5">
        <v>13</v>
      </c>
      <c r="V54" s="5">
        <v>7</v>
      </c>
      <c r="W54" s="5">
        <v>6</v>
      </c>
      <c r="X54" s="5">
        <v>12</v>
      </c>
      <c r="Y54" s="5">
        <v>12</v>
      </c>
      <c r="Z54" s="5">
        <f t="shared" si="0"/>
        <v>326</v>
      </c>
      <c r="AA54" s="506"/>
    </row>
    <row r="55" spans="1:27" x14ac:dyDescent="0.25">
      <c r="A55" s="262"/>
      <c r="B55" s="260" t="s">
        <v>10</v>
      </c>
      <c r="C55" s="286" t="s">
        <v>123</v>
      </c>
      <c r="D55" s="339" t="s">
        <v>2221</v>
      </c>
      <c r="E55" s="276" t="s">
        <v>1431</v>
      </c>
      <c r="F55" s="28" t="s">
        <v>6</v>
      </c>
      <c r="G55" s="5">
        <v>3</v>
      </c>
      <c r="H55" s="5">
        <v>7</v>
      </c>
      <c r="I55" s="5">
        <v>4</v>
      </c>
      <c r="J55" s="5">
        <v>9</v>
      </c>
      <c r="K55" s="5">
        <v>2</v>
      </c>
      <c r="L55" s="5">
        <v>5</v>
      </c>
      <c r="M55" s="5">
        <v>6</v>
      </c>
      <c r="N55" s="5">
        <v>0</v>
      </c>
      <c r="O55" s="5">
        <v>6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f t="shared" si="0"/>
        <v>42</v>
      </c>
      <c r="AA55" s="506"/>
    </row>
    <row r="56" spans="1:27" ht="26.25" thickBot="1" x14ac:dyDescent="0.3">
      <c r="A56" s="262"/>
      <c r="B56" s="260"/>
      <c r="C56" s="286"/>
      <c r="D56" s="339"/>
      <c r="E56" s="276"/>
      <c r="F56" s="28" t="s">
        <v>3</v>
      </c>
      <c r="G56" s="5">
        <v>3</v>
      </c>
      <c r="H56" s="5">
        <v>7</v>
      </c>
      <c r="I56" s="5">
        <v>4</v>
      </c>
      <c r="J56" s="5">
        <v>9</v>
      </c>
      <c r="K56" s="5">
        <v>2</v>
      </c>
      <c r="L56" s="5">
        <v>5</v>
      </c>
      <c r="M56" s="5">
        <v>6</v>
      </c>
      <c r="N56" s="5">
        <v>0</v>
      </c>
      <c r="O56" s="5">
        <v>6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f t="shared" si="0"/>
        <v>42</v>
      </c>
      <c r="AA56" s="506"/>
    </row>
    <row r="57" spans="1:27" x14ac:dyDescent="0.25">
      <c r="A57" s="261" t="s">
        <v>128</v>
      </c>
      <c r="B57" s="259" t="s">
        <v>8</v>
      </c>
      <c r="C57" s="259"/>
      <c r="D57" s="338" t="s">
        <v>1432</v>
      </c>
      <c r="E57" s="275" t="s">
        <v>1433</v>
      </c>
      <c r="F57" s="27" t="s">
        <v>6</v>
      </c>
      <c r="G57" s="22">
        <v>16</v>
      </c>
      <c r="H57" s="22">
        <v>14</v>
      </c>
      <c r="I57" s="22">
        <v>22</v>
      </c>
      <c r="J57" s="22">
        <v>10</v>
      </c>
      <c r="K57" s="22">
        <v>26</v>
      </c>
      <c r="L57" s="22">
        <v>23</v>
      </c>
      <c r="M57" s="22">
        <v>14</v>
      </c>
      <c r="N57" s="22">
        <v>24</v>
      </c>
      <c r="O57" s="22">
        <v>20</v>
      </c>
      <c r="P57" s="22">
        <v>10</v>
      </c>
      <c r="Q57" s="22">
        <v>10</v>
      </c>
      <c r="R57" s="22">
        <v>10</v>
      </c>
      <c r="S57" s="22">
        <v>8</v>
      </c>
      <c r="T57" s="22">
        <v>20</v>
      </c>
      <c r="U57" s="22">
        <v>16</v>
      </c>
      <c r="V57" s="22">
        <v>15</v>
      </c>
      <c r="W57" s="22">
        <v>13</v>
      </c>
      <c r="X57" s="22">
        <v>13</v>
      </c>
      <c r="Y57" s="22">
        <v>11</v>
      </c>
      <c r="Z57" s="22">
        <f t="shared" si="0"/>
        <v>295</v>
      </c>
      <c r="AA57" s="510"/>
    </row>
    <row r="58" spans="1:27" ht="25.5" x14ac:dyDescent="0.25">
      <c r="A58" s="262"/>
      <c r="B58" s="260"/>
      <c r="C58" s="260"/>
      <c r="D58" s="339"/>
      <c r="E58" s="276"/>
      <c r="F58" s="28" t="s">
        <v>3</v>
      </c>
      <c r="G58" s="5">
        <v>16</v>
      </c>
      <c r="H58" s="5">
        <v>14</v>
      </c>
      <c r="I58" s="5">
        <v>22</v>
      </c>
      <c r="J58" s="5">
        <v>10</v>
      </c>
      <c r="K58" s="5">
        <v>26</v>
      </c>
      <c r="L58" s="5">
        <v>23</v>
      </c>
      <c r="M58" s="5">
        <v>14</v>
      </c>
      <c r="N58" s="5">
        <v>24</v>
      </c>
      <c r="O58" s="5">
        <v>20</v>
      </c>
      <c r="P58" s="5">
        <v>10</v>
      </c>
      <c r="Q58" s="5">
        <v>10</v>
      </c>
      <c r="R58" s="5">
        <v>10</v>
      </c>
      <c r="S58" s="5">
        <v>8</v>
      </c>
      <c r="T58" s="5">
        <v>20</v>
      </c>
      <c r="U58" s="5">
        <v>16</v>
      </c>
      <c r="V58" s="5">
        <v>15</v>
      </c>
      <c r="W58" s="5">
        <v>13</v>
      </c>
      <c r="X58" s="5">
        <v>13</v>
      </c>
      <c r="Y58" s="5">
        <v>11</v>
      </c>
      <c r="Z58" s="5">
        <f t="shared" si="0"/>
        <v>295</v>
      </c>
      <c r="AA58" s="506"/>
    </row>
    <row r="59" spans="1:27" x14ac:dyDescent="0.25">
      <c r="A59" s="262"/>
      <c r="B59" s="260" t="s">
        <v>10</v>
      </c>
      <c r="C59" s="286" t="s">
        <v>131</v>
      </c>
      <c r="D59" s="339" t="s">
        <v>2222</v>
      </c>
      <c r="E59" s="276" t="s">
        <v>1939</v>
      </c>
      <c r="F59" s="28" t="s">
        <v>6</v>
      </c>
      <c r="G59" s="5">
        <v>3</v>
      </c>
      <c r="H59" s="5">
        <v>4</v>
      </c>
      <c r="I59" s="5">
        <v>4</v>
      </c>
      <c r="J59" s="5">
        <v>6</v>
      </c>
      <c r="K59" s="5">
        <v>5</v>
      </c>
      <c r="L59" s="5">
        <v>4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f t="shared" si="0"/>
        <v>26</v>
      </c>
      <c r="AA59" s="506"/>
    </row>
    <row r="60" spans="1:27" ht="26.25" thickBot="1" x14ac:dyDescent="0.3">
      <c r="A60" s="262"/>
      <c r="B60" s="260"/>
      <c r="C60" s="286"/>
      <c r="D60" s="339"/>
      <c r="E60" s="276"/>
      <c r="F60" s="28" t="s">
        <v>3</v>
      </c>
      <c r="G60" s="5">
        <v>3</v>
      </c>
      <c r="H60" s="5">
        <v>4</v>
      </c>
      <c r="I60" s="5">
        <v>4</v>
      </c>
      <c r="J60" s="5">
        <v>6</v>
      </c>
      <c r="K60" s="5">
        <v>5</v>
      </c>
      <c r="L60" s="5">
        <v>4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f t="shared" si="0"/>
        <v>26</v>
      </c>
      <c r="AA60" s="506"/>
    </row>
    <row r="61" spans="1:27" x14ac:dyDescent="0.25">
      <c r="A61" s="261" t="s">
        <v>133</v>
      </c>
      <c r="B61" s="259" t="s">
        <v>8</v>
      </c>
      <c r="C61" s="259"/>
      <c r="D61" s="338" t="s">
        <v>2069</v>
      </c>
      <c r="E61" s="275" t="s">
        <v>1434</v>
      </c>
      <c r="F61" s="27" t="s">
        <v>6</v>
      </c>
      <c r="G61" s="22">
        <v>33</v>
      </c>
      <c r="H61" s="22">
        <v>21</v>
      </c>
      <c r="I61" s="22">
        <v>29</v>
      </c>
      <c r="J61" s="22">
        <v>23</v>
      </c>
      <c r="K61" s="22">
        <v>26</v>
      </c>
      <c r="L61" s="22">
        <v>18</v>
      </c>
      <c r="M61" s="22">
        <v>15</v>
      </c>
      <c r="N61" s="22">
        <v>18</v>
      </c>
      <c r="O61" s="22">
        <v>12</v>
      </c>
      <c r="P61" s="22">
        <v>0</v>
      </c>
      <c r="Q61" s="22">
        <v>0</v>
      </c>
      <c r="R61" s="22">
        <v>7</v>
      </c>
      <c r="S61" s="22">
        <v>6</v>
      </c>
      <c r="T61" s="22">
        <v>1</v>
      </c>
      <c r="U61" s="22">
        <v>8</v>
      </c>
      <c r="V61" s="22">
        <v>6</v>
      </c>
      <c r="W61" s="22">
        <v>8</v>
      </c>
      <c r="X61" s="22">
        <v>6</v>
      </c>
      <c r="Y61" s="22">
        <v>8</v>
      </c>
      <c r="Z61" s="22">
        <f t="shared" si="0"/>
        <v>245</v>
      </c>
      <c r="AA61" s="510"/>
    </row>
    <row r="62" spans="1:27" ht="26.25" thickBot="1" x14ac:dyDescent="0.3">
      <c r="A62" s="262"/>
      <c r="B62" s="260"/>
      <c r="C62" s="260"/>
      <c r="D62" s="339"/>
      <c r="E62" s="276"/>
      <c r="F62" s="28" t="s">
        <v>3</v>
      </c>
      <c r="G62" s="5">
        <v>33</v>
      </c>
      <c r="H62" s="5">
        <v>21</v>
      </c>
      <c r="I62" s="5">
        <v>29</v>
      </c>
      <c r="J62" s="5">
        <v>23</v>
      </c>
      <c r="K62" s="5">
        <v>26</v>
      </c>
      <c r="L62" s="5">
        <v>18</v>
      </c>
      <c r="M62" s="5">
        <v>15</v>
      </c>
      <c r="N62" s="5">
        <v>18</v>
      </c>
      <c r="O62" s="5">
        <v>12</v>
      </c>
      <c r="P62" s="5">
        <v>0</v>
      </c>
      <c r="Q62" s="5">
        <v>0</v>
      </c>
      <c r="R62" s="5">
        <v>7</v>
      </c>
      <c r="S62" s="5">
        <v>6</v>
      </c>
      <c r="T62" s="5">
        <v>1</v>
      </c>
      <c r="U62" s="5">
        <v>8</v>
      </c>
      <c r="V62" s="5">
        <v>6</v>
      </c>
      <c r="W62" s="5">
        <v>8</v>
      </c>
      <c r="X62" s="5">
        <v>6</v>
      </c>
      <c r="Y62" s="5">
        <v>8</v>
      </c>
      <c r="Z62" s="5">
        <f t="shared" si="0"/>
        <v>245</v>
      </c>
      <c r="AA62" s="506"/>
    </row>
    <row r="63" spans="1:27" x14ac:dyDescent="0.25">
      <c r="A63" s="261" t="s">
        <v>141</v>
      </c>
      <c r="B63" s="259" t="s">
        <v>8</v>
      </c>
      <c r="C63" s="259"/>
      <c r="D63" s="338" t="s">
        <v>2250</v>
      </c>
      <c r="E63" s="275" t="s">
        <v>1435</v>
      </c>
      <c r="F63" s="27" t="s">
        <v>6</v>
      </c>
      <c r="G63" s="22">
        <v>29</v>
      </c>
      <c r="H63" s="22">
        <v>30</v>
      </c>
      <c r="I63" s="22">
        <v>39</v>
      </c>
      <c r="J63" s="22">
        <v>26</v>
      </c>
      <c r="K63" s="22">
        <v>36</v>
      </c>
      <c r="L63" s="22">
        <v>26</v>
      </c>
      <c r="M63" s="22">
        <v>33</v>
      </c>
      <c r="N63" s="22">
        <v>20</v>
      </c>
      <c r="O63" s="22">
        <v>12</v>
      </c>
      <c r="P63" s="22">
        <v>11</v>
      </c>
      <c r="Q63" s="22">
        <v>7</v>
      </c>
      <c r="R63" s="22">
        <v>3</v>
      </c>
      <c r="S63" s="22">
        <v>10</v>
      </c>
      <c r="T63" s="22">
        <v>18</v>
      </c>
      <c r="U63" s="22">
        <v>16</v>
      </c>
      <c r="V63" s="22">
        <v>12</v>
      </c>
      <c r="W63" s="22">
        <v>18</v>
      </c>
      <c r="X63" s="22">
        <v>11</v>
      </c>
      <c r="Y63" s="22">
        <v>9</v>
      </c>
      <c r="Z63" s="22">
        <f t="shared" si="0"/>
        <v>366</v>
      </c>
      <c r="AA63" s="510"/>
    </row>
    <row r="64" spans="1:27" ht="25.5" x14ac:dyDescent="0.25">
      <c r="A64" s="262"/>
      <c r="B64" s="260"/>
      <c r="C64" s="260"/>
      <c r="D64" s="339"/>
      <c r="E64" s="276"/>
      <c r="F64" s="28" t="s">
        <v>3</v>
      </c>
      <c r="G64" s="5">
        <v>29</v>
      </c>
      <c r="H64" s="5">
        <v>30</v>
      </c>
      <c r="I64" s="5">
        <v>39</v>
      </c>
      <c r="J64" s="5">
        <v>26</v>
      </c>
      <c r="K64" s="5">
        <v>36</v>
      </c>
      <c r="L64" s="5">
        <v>26</v>
      </c>
      <c r="M64" s="5">
        <v>33</v>
      </c>
      <c r="N64" s="5">
        <v>20</v>
      </c>
      <c r="O64" s="5">
        <v>12</v>
      </c>
      <c r="P64" s="5">
        <v>11</v>
      </c>
      <c r="Q64" s="5">
        <v>7</v>
      </c>
      <c r="R64" s="5">
        <v>3</v>
      </c>
      <c r="S64" s="5">
        <v>10</v>
      </c>
      <c r="T64" s="5">
        <v>18</v>
      </c>
      <c r="U64" s="5">
        <v>16</v>
      </c>
      <c r="V64" s="5">
        <v>12</v>
      </c>
      <c r="W64" s="5">
        <v>18</v>
      </c>
      <c r="X64" s="5">
        <v>11</v>
      </c>
      <c r="Y64" s="5">
        <v>9</v>
      </c>
      <c r="Z64" s="5">
        <f t="shared" si="0"/>
        <v>366</v>
      </c>
      <c r="AA64" s="506"/>
    </row>
    <row r="65" spans="1:27" x14ac:dyDescent="0.25">
      <c r="A65" s="262"/>
      <c r="B65" s="260" t="s">
        <v>10</v>
      </c>
      <c r="C65" s="286" t="s">
        <v>144</v>
      </c>
      <c r="D65" s="339" t="s">
        <v>1436</v>
      </c>
      <c r="E65" s="276" t="s">
        <v>1437</v>
      </c>
      <c r="F65" s="28" t="s">
        <v>6</v>
      </c>
      <c r="G65" s="5">
        <v>0</v>
      </c>
      <c r="H65" s="5">
        <v>0</v>
      </c>
      <c r="I65" s="5">
        <v>7</v>
      </c>
      <c r="J65" s="5">
        <v>6</v>
      </c>
      <c r="K65" s="5">
        <v>5</v>
      </c>
      <c r="L65" s="5">
        <v>2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f t="shared" si="0"/>
        <v>20</v>
      </c>
      <c r="AA65" s="506"/>
    </row>
    <row r="66" spans="1:27" ht="26.25" thickBot="1" x14ac:dyDescent="0.3">
      <c r="A66" s="262"/>
      <c r="B66" s="260"/>
      <c r="C66" s="286"/>
      <c r="D66" s="339"/>
      <c r="E66" s="276"/>
      <c r="F66" s="28" t="s">
        <v>3</v>
      </c>
      <c r="G66" s="5">
        <v>0</v>
      </c>
      <c r="H66" s="5">
        <v>0</v>
      </c>
      <c r="I66" s="5">
        <v>7</v>
      </c>
      <c r="J66" s="5">
        <v>6</v>
      </c>
      <c r="K66" s="5">
        <v>5</v>
      </c>
      <c r="L66" s="5">
        <v>2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f t="shared" si="0"/>
        <v>20</v>
      </c>
      <c r="AA66" s="506"/>
    </row>
    <row r="67" spans="1:27" x14ac:dyDescent="0.25">
      <c r="A67" s="261" t="s">
        <v>158</v>
      </c>
      <c r="B67" s="259" t="s">
        <v>8</v>
      </c>
      <c r="C67" s="259"/>
      <c r="D67" s="338" t="s">
        <v>2289</v>
      </c>
      <c r="E67" s="275" t="s">
        <v>1438</v>
      </c>
      <c r="F67" s="27" t="s">
        <v>6</v>
      </c>
      <c r="G67" s="22">
        <v>236</v>
      </c>
      <c r="H67" s="22">
        <v>264</v>
      </c>
      <c r="I67" s="22">
        <v>241</v>
      </c>
      <c r="J67" s="22">
        <v>256</v>
      </c>
      <c r="K67" s="22">
        <v>239</v>
      </c>
      <c r="L67" s="22">
        <v>234</v>
      </c>
      <c r="M67" s="22">
        <v>202</v>
      </c>
      <c r="N67" s="22">
        <v>182</v>
      </c>
      <c r="O67" s="22">
        <v>180</v>
      </c>
      <c r="P67" s="22">
        <v>143</v>
      </c>
      <c r="Q67" s="22">
        <v>150</v>
      </c>
      <c r="R67" s="22">
        <v>139</v>
      </c>
      <c r="S67" s="22">
        <v>130</v>
      </c>
      <c r="T67" s="22">
        <v>118</v>
      </c>
      <c r="U67" s="22">
        <v>110</v>
      </c>
      <c r="V67" s="22">
        <v>129</v>
      </c>
      <c r="W67" s="22">
        <v>131</v>
      </c>
      <c r="X67" s="22">
        <v>113</v>
      </c>
      <c r="Y67" s="22">
        <v>145</v>
      </c>
      <c r="Z67" s="22">
        <f t="shared" si="0"/>
        <v>3342</v>
      </c>
      <c r="AA67" s="510"/>
    </row>
    <row r="68" spans="1:27" ht="25.5" x14ac:dyDescent="0.25">
      <c r="A68" s="262"/>
      <c r="B68" s="260"/>
      <c r="C68" s="260"/>
      <c r="D68" s="339"/>
      <c r="E68" s="276"/>
      <c r="F68" s="28" t="s">
        <v>3</v>
      </c>
      <c r="G68" s="5">
        <v>236</v>
      </c>
      <c r="H68" s="5">
        <v>264</v>
      </c>
      <c r="I68" s="5">
        <v>241</v>
      </c>
      <c r="J68" s="5">
        <v>256</v>
      </c>
      <c r="K68" s="5">
        <v>239</v>
      </c>
      <c r="L68" s="5">
        <v>234</v>
      </c>
      <c r="M68" s="5">
        <v>202</v>
      </c>
      <c r="N68" s="5">
        <v>182</v>
      </c>
      <c r="O68" s="5">
        <v>180</v>
      </c>
      <c r="P68" s="5">
        <v>143</v>
      </c>
      <c r="Q68" s="5">
        <v>150</v>
      </c>
      <c r="R68" s="5">
        <v>139</v>
      </c>
      <c r="S68" s="5">
        <v>130</v>
      </c>
      <c r="T68" s="5">
        <v>118</v>
      </c>
      <c r="U68" s="5">
        <v>110</v>
      </c>
      <c r="V68" s="5">
        <v>129</v>
      </c>
      <c r="W68" s="5">
        <v>131</v>
      </c>
      <c r="X68" s="5">
        <v>113</v>
      </c>
      <c r="Y68" s="5">
        <v>145</v>
      </c>
      <c r="Z68" s="5">
        <f t="shared" ref="Z68" si="2">SUM(G68:Y68)</f>
        <v>3342</v>
      </c>
      <c r="AA68" s="506"/>
    </row>
    <row r="69" spans="1:27" x14ac:dyDescent="0.25">
      <c r="A69" s="262"/>
      <c r="B69" s="260" t="s">
        <v>10</v>
      </c>
      <c r="C69" s="286" t="s">
        <v>1152</v>
      </c>
      <c r="D69" s="339" t="s">
        <v>2249</v>
      </c>
      <c r="E69" s="276" t="s">
        <v>1439</v>
      </c>
      <c r="F69" s="28" t="s">
        <v>6</v>
      </c>
      <c r="G69" s="5">
        <v>60</v>
      </c>
      <c r="H69" s="5">
        <v>54</v>
      </c>
      <c r="I69" s="5">
        <v>81</v>
      </c>
      <c r="J69" s="5">
        <v>38</v>
      </c>
      <c r="K69" s="5">
        <v>77</v>
      </c>
      <c r="L69" s="5">
        <v>43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f t="shared" si="0"/>
        <v>353</v>
      </c>
      <c r="AA69" s="506"/>
    </row>
    <row r="70" spans="1:27" ht="26.25" thickBot="1" x14ac:dyDescent="0.3">
      <c r="A70" s="291"/>
      <c r="B70" s="296"/>
      <c r="C70" s="297"/>
      <c r="D70" s="512"/>
      <c r="E70" s="298"/>
      <c r="F70" s="29" t="s">
        <v>3</v>
      </c>
      <c r="G70" s="23">
        <v>60</v>
      </c>
      <c r="H70" s="23">
        <v>54</v>
      </c>
      <c r="I70" s="23">
        <v>81</v>
      </c>
      <c r="J70" s="23">
        <v>38</v>
      </c>
      <c r="K70" s="23">
        <v>77</v>
      </c>
      <c r="L70" s="23">
        <v>43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f t="shared" si="0"/>
        <v>353</v>
      </c>
      <c r="AA70" s="513"/>
    </row>
    <row r="71" spans="1:27" x14ac:dyDescent="0.25">
      <c r="A71" s="322" t="s">
        <v>13</v>
      </c>
      <c r="B71" s="323"/>
      <c r="C71" s="323"/>
      <c r="D71" s="323"/>
      <c r="E71" s="323"/>
      <c r="F71" s="177" t="s">
        <v>6</v>
      </c>
      <c r="G71" s="143">
        <f>SUM(G69,G67,G65,G63,G61,G59,G57,G55,G53,G51,G49,G47,G45,G43,G41,G39,G37,G35,G33,G31,G29,G27,G25,G23,G21,G19,G17,G15,G13,G11,G9,G7)</f>
        <v>1320</v>
      </c>
      <c r="H71" s="143">
        <f t="shared" ref="H71:Z72" si="3">SUM(H69,H67,H65,H63,H61,H59,H57,H55,H53,H51,H49,H47,H45,H43,H41,H39,H37,H35,H33,H31,H29,H27,H25,H23,H21,H19,H17,H15,H13,H11,H9,H7)</f>
        <v>1322</v>
      </c>
      <c r="I71" s="143">
        <f t="shared" si="3"/>
        <v>1323</v>
      </c>
      <c r="J71" s="143">
        <f t="shared" si="3"/>
        <v>1176</v>
      </c>
      <c r="K71" s="143">
        <f t="shared" si="3"/>
        <v>1257</v>
      </c>
      <c r="L71" s="143">
        <f t="shared" si="3"/>
        <v>1127</v>
      </c>
      <c r="M71" s="143">
        <f t="shared" si="3"/>
        <v>1108</v>
      </c>
      <c r="N71" s="143">
        <f t="shared" si="3"/>
        <v>954</v>
      </c>
      <c r="O71" s="143">
        <f t="shared" si="3"/>
        <v>903</v>
      </c>
      <c r="P71" s="143">
        <f t="shared" si="3"/>
        <v>678</v>
      </c>
      <c r="Q71" s="143">
        <f t="shared" si="3"/>
        <v>700</v>
      </c>
      <c r="R71" s="143">
        <f t="shared" si="3"/>
        <v>565</v>
      </c>
      <c r="S71" s="143">
        <f t="shared" si="3"/>
        <v>600</v>
      </c>
      <c r="T71" s="143">
        <f t="shared" si="3"/>
        <v>705</v>
      </c>
      <c r="U71" s="143">
        <f t="shared" si="3"/>
        <v>555</v>
      </c>
      <c r="V71" s="143">
        <f t="shared" si="3"/>
        <v>529</v>
      </c>
      <c r="W71" s="143">
        <f t="shared" si="3"/>
        <v>559</v>
      </c>
      <c r="X71" s="143">
        <f t="shared" si="3"/>
        <v>549</v>
      </c>
      <c r="Y71" s="143">
        <f t="shared" si="3"/>
        <v>569</v>
      </c>
      <c r="Z71" s="143">
        <f t="shared" si="3"/>
        <v>16499</v>
      </c>
      <c r="AA71" s="213"/>
    </row>
    <row r="72" spans="1:27" ht="26.25" thickBot="1" x14ac:dyDescent="0.3">
      <c r="A72" s="324"/>
      <c r="B72" s="325"/>
      <c r="C72" s="325"/>
      <c r="D72" s="325"/>
      <c r="E72" s="325"/>
      <c r="F72" s="182" t="s">
        <v>3</v>
      </c>
      <c r="G72" s="47">
        <f>SUM(G70,G68,G66,G64,G62,G60,G58,G56,G54,G52,G50,G48,G46,G44,G42,G40,G38,G36,G34,G32,G30,G28,G26,G24,G22,G20,G18,G16,G14,G12,G10,G8)</f>
        <v>1320</v>
      </c>
      <c r="H72" s="47">
        <f t="shared" si="3"/>
        <v>1322</v>
      </c>
      <c r="I72" s="47">
        <f t="shared" si="3"/>
        <v>1323</v>
      </c>
      <c r="J72" s="47">
        <f t="shared" si="3"/>
        <v>1174</v>
      </c>
      <c r="K72" s="47">
        <f t="shared" si="3"/>
        <v>1257</v>
      </c>
      <c r="L72" s="47">
        <f t="shared" si="3"/>
        <v>1127</v>
      </c>
      <c r="M72" s="47">
        <f t="shared" si="3"/>
        <v>1108</v>
      </c>
      <c r="N72" s="47">
        <f t="shared" si="3"/>
        <v>954</v>
      </c>
      <c r="O72" s="47">
        <f t="shared" si="3"/>
        <v>903</v>
      </c>
      <c r="P72" s="47">
        <f t="shared" si="3"/>
        <v>678</v>
      </c>
      <c r="Q72" s="47">
        <f t="shared" si="3"/>
        <v>700</v>
      </c>
      <c r="R72" s="47">
        <f t="shared" si="3"/>
        <v>565</v>
      </c>
      <c r="S72" s="47">
        <f t="shared" si="3"/>
        <v>600</v>
      </c>
      <c r="T72" s="47">
        <f t="shared" si="3"/>
        <v>705</v>
      </c>
      <c r="U72" s="47">
        <f t="shared" si="3"/>
        <v>555</v>
      </c>
      <c r="V72" s="47">
        <f t="shared" si="3"/>
        <v>529</v>
      </c>
      <c r="W72" s="47">
        <f t="shared" si="3"/>
        <v>559</v>
      </c>
      <c r="X72" s="47">
        <f t="shared" si="3"/>
        <v>549</v>
      </c>
      <c r="Y72" s="47">
        <f t="shared" si="3"/>
        <v>569</v>
      </c>
      <c r="Z72" s="47">
        <f t="shared" si="3"/>
        <v>16497</v>
      </c>
      <c r="AA72" s="214"/>
    </row>
  </sheetData>
  <mergeCells count="164">
    <mergeCell ref="A71:E72"/>
    <mergeCell ref="A67:A70"/>
    <mergeCell ref="B67:C68"/>
    <mergeCell ref="D67:D68"/>
    <mergeCell ref="E67:E68"/>
    <mergeCell ref="AA67:AA68"/>
    <mergeCell ref="B69:B70"/>
    <mergeCell ref="C69:C70"/>
    <mergeCell ref="D69:D70"/>
    <mergeCell ref="E69:E70"/>
    <mergeCell ref="AA69:AA70"/>
    <mergeCell ref="A61:A62"/>
    <mergeCell ref="B61:C62"/>
    <mergeCell ref="D61:D62"/>
    <mergeCell ref="E61:E62"/>
    <mergeCell ref="AA61:AA62"/>
    <mergeCell ref="A63:A66"/>
    <mergeCell ref="B63:C64"/>
    <mergeCell ref="D63:D64"/>
    <mergeCell ref="E63:E64"/>
    <mergeCell ref="AA63:AA64"/>
    <mergeCell ref="B65:B66"/>
    <mergeCell ref="C65:C66"/>
    <mergeCell ref="D65:D66"/>
    <mergeCell ref="E65:E66"/>
    <mergeCell ref="AA65:AA66"/>
    <mergeCell ref="A57:A60"/>
    <mergeCell ref="B57:C58"/>
    <mergeCell ref="D57:D58"/>
    <mergeCell ref="E57:E58"/>
    <mergeCell ref="AA57:AA58"/>
    <mergeCell ref="B59:B60"/>
    <mergeCell ref="C59:C60"/>
    <mergeCell ref="D59:D60"/>
    <mergeCell ref="E59:E60"/>
    <mergeCell ref="AA59:AA60"/>
    <mergeCell ref="C51:C52"/>
    <mergeCell ref="D51:D52"/>
    <mergeCell ref="E51:E52"/>
    <mergeCell ref="AA51:AA52"/>
    <mergeCell ref="A53:A56"/>
    <mergeCell ref="B53:C54"/>
    <mergeCell ref="D53:D54"/>
    <mergeCell ref="E53:E54"/>
    <mergeCell ref="AA53:AA54"/>
    <mergeCell ref="B55:B56"/>
    <mergeCell ref="A47:A52"/>
    <mergeCell ref="B47:C48"/>
    <mergeCell ref="D47:D48"/>
    <mergeCell ref="E47:E48"/>
    <mergeCell ref="AA47:AA48"/>
    <mergeCell ref="B49:B52"/>
    <mergeCell ref="C49:C50"/>
    <mergeCell ref="D49:D50"/>
    <mergeCell ref="E49:E50"/>
    <mergeCell ref="AA49:AA50"/>
    <mergeCell ref="C55:C56"/>
    <mergeCell ref="D55:D56"/>
    <mergeCell ref="E55:E56"/>
    <mergeCell ref="AA55:AA56"/>
    <mergeCell ref="C43:C44"/>
    <mergeCell ref="D43:D44"/>
    <mergeCell ref="E43:E44"/>
    <mergeCell ref="AA43:AA44"/>
    <mergeCell ref="A45:A46"/>
    <mergeCell ref="B45:C46"/>
    <mergeCell ref="D45:D46"/>
    <mergeCell ref="E45:E46"/>
    <mergeCell ref="AA45:AA46"/>
    <mergeCell ref="A39:A44"/>
    <mergeCell ref="B39:C40"/>
    <mergeCell ref="D39:D40"/>
    <mergeCell ref="E39:E40"/>
    <mergeCell ref="AA39:AA40"/>
    <mergeCell ref="B41:B44"/>
    <mergeCell ref="C41:C42"/>
    <mergeCell ref="D41:D42"/>
    <mergeCell ref="E41:E42"/>
    <mergeCell ref="AA41:AA42"/>
    <mergeCell ref="A35:A36"/>
    <mergeCell ref="B35:C36"/>
    <mergeCell ref="D35:D36"/>
    <mergeCell ref="E35:E36"/>
    <mergeCell ref="AA35:AA36"/>
    <mergeCell ref="A37:A38"/>
    <mergeCell ref="B37:C38"/>
    <mergeCell ref="D37:D38"/>
    <mergeCell ref="E37:E38"/>
    <mergeCell ref="AA37:AA38"/>
    <mergeCell ref="A31:A34"/>
    <mergeCell ref="B31:C32"/>
    <mergeCell ref="D31:D32"/>
    <mergeCell ref="E31:E32"/>
    <mergeCell ref="AA31:AA32"/>
    <mergeCell ref="B33:B34"/>
    <mergeCell ref="C33:C34"/>
    <mergeCell ref="D33:D34"/>
    <mergeCell ref="E33:E34"/>
    <mergeCell ref="AA33:AA34"/>
    <mergeCell ref="A27:A30"/>
    <mergeCell ref="B27:C28"/>
    <mergeCell ref="D27:D28"/>
    <mergeCell ref="E27:E28"/>
    <mergeCell ref="AA27:AA28"/>
    <mergeCell ref="B29:B30"/>
    <mergeCell ref="C29:C30"/>
    <mergeCell ref="D29:D30"/>
    <mergeCell ref="E29:E30"/>
    <mergeCell ref="AA29:AA30"/>
    <mergeCell ref="A25:A26"/>
    <mergeCell ref="B25:C26"/>
    <mergeCell ref="D25:D26"/>
    <mergeCell ref="E25:E26"/>
    <mergeCell ref="AA25:AA26"/>
    <mergeCell ref="A19:A24"/>
    <mergeCell ref="B19:C20"/>
    <mergeCell ref="D19:D20"/>
    <mergeCell ref="E19:E20"/>
    <mergeCell ref="AA19:AA20"/>
    <mergeCell ref="B21:B24"/>
    <mergeCell ref="C21:C22"/>
    <mergeCell ref="D21:D22"/>
    <mergeCell ref="E21:E22"/>
    <mergeCell ref="AA21:AA22"/>
    <mergeCell ref="A17:A18"/>
    <mergeCell ref="B17:C18"/>
    <mergeCell ref="D17:D18"/>
    <mergeCell ref="E17:E18"/>
    <mergeCell ref="AA17:AA18"/>
    <mergeCell ref="C23:C24"/>
    <mergeCell ref="D23:D24"/>
    <mergeCell ref="E23:E24"/>
    <mergeCell ref="AA23:AA24"/>
    <mergeCell ref="A13:A14"/>
    <mergeCell ref="B13:C14"/>
    <mergeCell ref="D13:D14"/>
    <mergeCell ref="E13:E14"/>
    <mergeCell ref="AA13:AA14"/>
    <mergeCell ref="A15:A16"/>
    <mergeCell ref="B15:C16"/>
    <mergeCell ref="D15:D16"/>
    <mergeCell ref="E15:E16"/>
    <mergeCell ref="AA15:AA16"/>
    <mergeCell ref="A9:A12"/>
    <mergeCell ref="B9:C10"/>
    <mergeCell ref="D9:D10"/>
    <mergeCell ref="E9:E10"/>
    <mergeCell ref="AA9:AA10"/>
    <mergeCell ref="B11:B12"/>
    <mergeCell ref="C11:C12"/>
    <mergeCell ref="D11:D12"/>
    <mergeCell ref="E11:E12"/>
    <mergeCell ref="AA11:AA12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</mergeCells>
  <conditionalFormatting sqref="E1:E1048576">
    <cfRule type="duplicateValues" dxfId="1" priority="1"/>
  </conditionalFormatting>
  <pageMargins left="0.7" right="0.7" top="0.75" bottom="0.75" header="0.3" footer="0.3"/>
  <pageSetup paperSize="9" scale="2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45" sqref="E7:E46"/>
    </sheetView>
  </sheetViews>
  <sheetFormatPr defaultRowHeight="12.75" x14ac:dyDescent="0.25"/>
  <cols>
    <col min="1" max="1" width="5.5703125" style="115" customWidth="1"/>
    <col min="2" max="2" width="40.42578125" style="116" customWidth="1"/>
    <col min="3" max="3" width="5.42578125" style="117" customWidth="1"/>
    <col min="4" max="4" width="50.28515625" style="115" customWidth="1"/>
    <col min="5" max="5" width="15.42578125" style="115" customWidth="1"/>
    <col min="6" max="6" width="31.140625" style="116" customWidth="1"/>
    <col min="7" max="25" width="4.7109375" style="18" customWidth="1"/>
    <col min="26" max="26" width="6.14062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1894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2070</v>
      </c>
      <c r="E7" s="275" t="s">
        <v>1442</v>
      </c>
      <c r="F7" s="27" t="s">
        <v>6</v>
      </c>
      <c r="G7" s="4">
        <v>171</v>
      </c>
      <c r="H7" s="4">
        <v>173</v>
      </c>
      <c r="I7" s="4">
        <v>156</v>
      </c>
      <c r="J7" s="4">
        <v>181</v>
      </c>
      <c r="K7" s="4">
        <v>136</v>
      </c>
      <c r="L7" s="4">
        <v>151</v>
      </c>
      <c r="M7" s="4">
        <v>111</v>
      </c>
      <c r="N7" s="4">
        <v>140</v>
      </c>
      <c r="O7" s="4">
        <v>131</v>
      </c>
      <c r="P7" s="4">
        <v>75</v>
      </c>
      <c r="Q7" s="4">
        <v>123</v>
      </c>
      <c r="R7" s="4">
        <v>51</v>
      </c>
      <c r="S7" s="4">
        <v>79</v>
      </c>
      <c r="T7" s="4">
        <v>73</v>
      </c>
      <c r="U7" s="4">
        <v>65</v>
      </c>
      <c r="V7" s="4">
        <v>77</v>
      </c>
      <c r="W7" s="4">
        <v>87</v>
      </c>
      <c r="X7" s="4">
        <v>102</v>
      </c>
      <c r="Y7" s="4">
        <v>84</v>
      </c>
      <c r="Z7" s="4">
        <f>G7+H7+I7+J7+K7+L7+M7+N7+O7+P7+Q7+R7+S7+T7+U7+V7+W7+X7+Y7</f>
        <v>2166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1">
        <v>171</v>
      </c>
      <c r="H8" s="1">
        <v>173</v>
      </c>
      <c r="I8" s="1">
        <v>156</v>
      </c>
      <c r="J8" s="1">
        <v>181</v>
      </c>
      <c r="K8" s="1">
        <v>136</v>
      </c>
      <c r="L8" s="1">
        <v>151</v>
      </c>
      <c r="M8" s="1">
        <v>111</v>
      </c>
      <c r="N8" s="1">
        <v>140</v>
      </c>
      <c r="O8" s="1">
        <v>131</v>
      </c>
      <c r="P8" s="1">
        <v>75</v>
      </c>
      <c r="Q8" s="1">
        <v>123</v>
      </c>
      <c r="R8" s="1">
        <v>51</v>
      </c>
      <c r="S8" s="1">
        <v>79</v>
      </c>
      <c r="T8" s="1">
        <v>73</v>
      </c>
      <c r="U8" s="1">
        <v>65</v>
      </c>
      <c r="V8" s="1">
        <v>77</v>
      </c>
      <c r="W8" s="1">
        <v>87</v>
      </c>
      <c r="X8" s="1">
        <v>102</v>
      </c>
      <c r="Y8" s="1">
        <v>84</v>
      </c>
      <c r="Z8" s="1">
        <f t="shared" ref="Z8:Z46" si="0">G8+H8+I8+J8+K8+L8+M8+N8+O8+P8+Q8+R8+S8+T8+U8+V8+W8+X8+Y8</f>
        <v>2166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2115</v>
      </c>
      <c r="E9" s="276" t="s">
        <v>1441</v>
      </c>
      <c r="F9" s="28" t="s">
        <v>6</v>
      </c>
      <c r="G9" s="1">
        <v>24</v>
      </c>
      <c r="H9" s="1">
        <v>22</v>
      </c>
      <c r="I9" s="1">
        <v>19</v>
      </c>
      <c r="J9" s="1">
        <v>23</v>
      </c>
      <c r="K9" s="1">
        <v>15</v>
      </c>
      <c r="L9" s="1">
        <v>16</v>
      </c>
      <c r="M9" s="1">
        <v>0</v>
      </c>
      <c r="N9" s="1">
        <v>18</v>
      </c>
      <c r="O9" s="1">
        <v>10</v>
      </c>
      <c r="P9" s="1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1">
        <f t="shared" si="0"/>
        <v>148</v>
      </c>
      <c r="AA9" s="256"/>
    </row>
    <row r="10" spans="1:27" ht="26.25" thickBot="1" x14ac:dyDescent="0.3">
      <c r="A10" s="279"/>
      <c r="B10" s="302"/>
      <c r="C10" s="317"/>
      <c r="D10" s="280"/>
      <c r="E10" s="280"/>
      <c r="F10" s="26" t="s">
        <v>3</v>
      </c>
      <c r="G10" s="3">
        <v>11</v>
      </c>
      <c r="H10" s="3">
        <v>10</v>
      </c>
      <c r="I10" s="3">
        <v>10</v>
      </c>
      <c r="J10" s="3">
        <v>11</v>
      </c>
      <c r="K10" s="3">
        <v>8</v>
      </c>
      <c r="L10" s="3">
        <v>4</v>
      </c>
      <c r="M10" s="3">
        <v>0</v>
      </c>
      <c r="N10" s="3">
        <v>9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">
        <f t="shared" si="0"/>
        <v>63</v>
      </c>
      <c r="AA10" s="264"/>
    </row>
    <row r="11" spans="1:27" x14ac:dyDescent="0.25">
      <c r="A11" s="257" t="s">
        <v>12</v>
      </c>
      <c r="B11" s="259" t="s">
        <v>8</v>
      </c>
      <c r="C11" s="259"/>
      <c r="D11" s="275" t="s">
        <v>2071</v>
      </c>
      <c r="E11" s="275" t="s">
        <v>1940</v>
      </c>
      <c r="F11" s="27" t="s">
        <v>6</v>
      </c>
      <c r="G11" s="4">
        <v>82</v>
      </c>
      <c r="H11" s="4">
        <v>79</v>
      </c>
      <c r="I11" s="4">
        <v>85</v>
      </c>
      <c r="J11" s="4">
        <v>89</v>
      </c>
      <c r="K11" s="4">
        <v>83</v>
      </c>
      <c r="L11" s="4">
        <v>67</v>
      </c>
      <c r="M11" s="4">
        <v>69</v>
      </c>
      <c r="N11" s="4">
        <v>54</v>
      </c>
      <c r="O11" s="4">
        <v>59</v>
      </c>
      <c r="P11" s="4">
        <v>67</v>
      </c>
      <c r="Q11" s="4">
        <v>51</v>
      </c>
      <c r="R11" s="4">
        <v>45</v>
      </c>
      <c r="S11" s="4">
        <v>44</v>
      </c>
      <c r="T11" s="4">
        <v>42</v>
      </c>
      <c r="U11" s="4">
        <v>50</v>
      </c>
      <c r="V11" s="4">
        <v>44</v>
      </c>
      <c r="W11" s="4">
        <v>42</v>
      </c>
      <c r="X11" s="4">
        <v>35</v>
      </c>
      <c r="Y11" s="4">
        <v>47</v>
      </c>
      <c r="Z11" s="4">
        <f t="shared" si="0"/>
        <v>1134</v>
      </c>
      <c r="AA11" s="255"/>
    </row>
    <row r="12" spans="1:27" ht="26.25" thickBot="1" x14ac:dyDescent="0.3">
      <c r="A12" s="258"/>
      <c r="B12" s="260"/>
      <c r="C12" s="260"/>
      <c r="D12" s="276"/>
      <c r="E12" s="276"/>
      <c r="F12" s="28" t="s">
        <v>3</v>
      </c>
      <c r="G12" s="1">
        <v>82</v>
      </c>
      <c r="H12" s="1">
        <v>79</v>
      </c>
      <c r="I12" s="1">
        <v>85</v>
      </c>
      <c r="J12" s="1">
        <v>89</v>
      </c>
      <c r="K12" s="1">
        <v>83</v>
      </c>
      <c r="L12" s="1">
        <v>67</v>
      </c>
      <c r="M12" s="1">
        <v>69</v>
      </c>
      <c r="N12" s="1">
        <v>54</v>
      </c>
      <c r="O12" s="1">
        <v>59</v>
      </c>
      <c r="P12" s="1">
        <v>67</v>
      </c>
      <c r="Q12" s="1">
        <v>51</v>
      </c>
      <c r="R12" s="1">
        <v>45</v>
      </c>
      <c r="S12" s="1">
        <v>44</v>
      </c>
      <c r="T12" s="1">
        <v>42</v>
      </c>
      <c r="U12" s="1">
        <v>50</v>
      </c>
      <c r="V12" s="1">
        <v>44</v>
      </c>
      <c r="W12" s="1">
        <v>42</v>
      </c>
      <c r="X12" s="1">
        <v>35</v>
      </c>
      <c r="Y12" s="1">
        <v>47</v>
      </c>
      <c r="Z12" s="1">
        <f t="shared" si="0"/>
        <v>1134</v>
      </c>
      <c r="AA12" s="256"/>
    </row>
    <row r="13" spans="1:27" x14ac:dyDescent="0.25">
      <c r="A13" s="257" t="s">
        <v>22</v>
      </c>
      <c r="B13" s="259" t="s">
        <v>8</v>
      </c>
      <c r="C13" s="259"/>
      <c r="D13" s="275" t="s">
        <v>2072</v>
      </c>
      <c r="E13" s="275" t="s">
        <v>1443</v>
      </c>
      <c r="F13" s="27" t="s">
        <v>6</v>
      </c>
      <c r="G13" s="4">
        <v>111</v>
      </c>
      <c r="H13" s="4">
        <v>89</v>
      </c>
      <c r="I13" s="4">
        <v>114</v>
      </c>
      <c r="J13" s="4">
        <v>116</v>
      </c>
      <c r="K13" s="4">
        <v>71</v>
      </c>
      <c r="L13" s="4">
        <v>79</v>
      </c>
      <c r="M13" s="4">
        <v>111</v>
      </c>
      <c r="N13" s="4">
        <v>88</v>
      </c>
      <c r="O13" s="4">
        <v>72</v>
      </c>
      <c r="P13" s="4">
        <v>45</v>
      </c>
      <c r="Q13" s="4">
        <v>106</v>
      </c>
      <c r="R13" s="4">
        <v>43</v>
      </c>
      <c r="S13" s="4">
        <v>84</v>
      </c>
      <c r="T13" s="4">
        <v>68</v>
      </c>
      <c r="U13" s="4">
        <v>73</v>
      </c>
      <c r="V13" s="4">
        <v>72</v>
      </c>
      <c r="W13" s="4">
        <v>75</v>
      </c>
      <c r="X13" s="4">
        <v>69</v>
      </c>
      <c r="Y13" s="4">
        <v>65</v>
      </c>
      <c r="Z13" s="4">
        <f t="shared" si="0"/>
        <v>1551</v>
      </c>
      <c r="AA13" s="255"/>
    </row>
    <row r="14" spans="1:27" ht="25.5" x14ac:dyDescent="0.25">
      <c r="A14" s="258"/>
      <c r="B14" s="260"/>
      <c r="C14" s="260"/>
      <c r="D14" s="276"/>
      <c r="E14" s="276"/>
      <c r="F14" s="28" t="s">
        <v>3</v>
      </c>
      <c r="G14" s="1">
        <v>111</v>
      </c>
      <c r="H14" s="1">
        <v>89</v>
      </c>
      <c r="I14" s="1">
        <v>114</v>
      </c>
      <c r="J14" s="1">
        <v>116</v>
      </c>
      <c r="K14" s="1">
        <v>71</v>
      </c>
      <c r="L14" s="1">
        <v>79</v>
      </c>
      <c r="M14" s="1">
        <v>111</v>
      </c>
      <c r="N14" s="1">
        <v>88</v>
      </c>
      <c r="O14" s="1">
        <v>72</v>
      </c>
      <c r="P14" s="1">
        <v>45</v>
      </c>
      <c r="Q14" s="1">
        <v>106</v>
      </c>
      <c r="R14" s="1">
        <v>43</v>
      </c>
      <c r="S14" s="1">
        <v>84</v>
      </c>
      <c r="T14" s="1">
        <v>68</v>
      </c>
      <c r="U14" s="1">
        <v>73</v>
      </c>
      <c r="V14" s="1">
        <v>72</v>
      </c>
      <c r="W14" s="1">
        <v>75</v>
      </c>
      <c r="X14" s="1">
        <v>69</v>
      </c>
      <c r="Y14" s="1">
        <v>65</v>
      </c>
      <c r="Z14" s="1">
        <f t="shared" si="0"/>
        <v>1551</v>
      </c>
      <c r="AA14" s="256"/>
    </row>
    <row r="15" spans="1:27" x14ac:dyDescent="0.25">
      <c r="A15" s="258"/>
      <c r="B15" s="260" t="s">
        <v>10</v>
      </c>
      <c r="C15" s="309" t="s">
        <v>76</v>
      </c>
      <c r="D15" s="276" t="s">
        <v>2073</v>
      </c>
      <c r="E15" s="276" t="s">
        <v>1444</v>
      </c>
      <c r="F15" s="28" t="s">
        <v>6</v>
      </c>
      <c r="G15" s="1">
        <v>18</v>
      </c>
      <c r="H15" s="1">
        <v>15</v>
      </c>
      <c r="I15" s="1">
        <v>25</v>
      </c>
      <c r="J15" s="1">
        <v>12</v>
      </c>
      <c r="K15" s="1">
        <v>28</v>
      </c>
      <c r="L15" s="1">
        <v>22</v>
      </c>
      <c r="M15" s="1">
        <v>33</v>
      </c>
      <c r="N15" s="1">
        <v>28</v>
      </c>
      <c r="O15" s="1">
        <v>41</v>
      </c>
      <c r="P15" s="1">
        <v>11</v>
      </c>
      <c r="Q15" s="6">
        <v>0</v>
      </c>
      <c r="R15" s="6">
        <v>9</v>
      </c>
      <c r="S15" s="6">
        <v>16</v>
      </c>
      <c r="T15" s="6">
        <v>20</v>
      </c>
      <c r="U15" s="6">
        <v>8</v>
      </c>
      <c r="V15" s="6">
        <v>0</v>
      </c>
      <c r="W15" s="6">
        <v>0</v>
      </c>
      <c r="X15" s="6">
        <v>0</v>
      </c>
      <c r="Y15" s="6">
        <v>0</v>
      </c>
      <c r="Z15" s="1">
        <f t="shared" si="0"/>
        <v>286</v>
      </c>
      <c r="AA15" s="256"/>
    </row>
    <row r="16" spans="1:27" ht="26.25" thickBot="1" x14ac:dyDescent="0.3">
      <c r="A16" s="279"/>
      <c r="B16" s="302"/>
      <c r="C16" s="317"/>
      <c r="D16" s="280"/>
      <c r="E16" s="280"/>
      <c r="F16" s="26" t="s">
        <v>3</v>
      </c>
      <c r="G16" s="3">
        <v>18</v>
      </c>
      <c r="H16" s="3">
        <v>15</v>
      </c>
      <c r="I16" s="3">
        <v>25</v>
      </c>
      <c r="J16" s="3">
        <v>12</v>
      </c>
      <c r="K16" s="3">
        <v>28</v>
      </c>
      <c r="L16" s="3">
        <v>22</v>
      </c>
      <c r="M16" s="3">
        <v>33</v>
      </c>
      <c r="N16" s="3">
        <v>28</v>
      </c>
      <c r="O16" s="8">
        <v>41</v>
      </c>
      <c r="P16" s="8">
        <v>11</v>
      </c>
      <c r="Q16" s="8">
        <v>0</v>
      </c>
      <c r="R16" s="8">
        <v>9</v>
      </c>
      <c r="S16" s="8">
        <v>16</v>
      </c>
      <c r="T16" s="8">
        <v>20</v>
      </c>
      <c r="U16" s="8">
        <v>8</v>
      </c>
      <c r="V16" s="8">
        <v>0</v>
      </c>
      <c r="W16" s="8">
        <v>0</v>
      </c>
      <c r="X16" s="8">
        <v>0</v>
      </c>
      <c r="Y16" s="8">
        <v>0</v>
      </c>
      <c r="Z16" s="3">
        <f t="shared" si="0"/>
        <v>286</v>
      </c>
      <c r="AA16" s="264"/>
    </row>
    <row r="17" spans="1:27" x14ac:dyDescent="0.25">
      <c r="A17" s="257" t="s">
        <v>24</v>
      </c>
      <c r="B17" s="259" t="s">
        <v>8</v>
      </c>
      <c r="C17" s="259"/>
      <c r="D17" s="275" t="s">
        <v>2074</v>
      </c>
      <c r="E17" s="275" t="s">
        <v>1445</v>
      </c>
      <c r="F17" s="27" t="s">
        <v>6</v>
      </c>
      <c r="G17" s="4">
        <v>119</v>
      </c>
      <c r="H17" s="4">
        <v>118</v>
      </c>
      <c r="I17" s="4">
        <v>102</v>
      </c>
      <c r="J17" s="4">
        <v>106</v>
      </c>
      <c r="K17" s="4">
        <v>118</v>
      </c>
      <c r="L17" s="4">
        <v>80</v>
      </c>
      <c r="M17" s="4">
        <v>85</v>
      </c>
      <c r="N17" s="4">
        <v>99</v>
      </c>
      <c r="O17" s="4">
        <v>80</v>
      </c>
      <c r="P17" s="4">
        <v>61</v>
      </c>
      <c r="Q17" s="4">
        <v>88</v>
      </c>
      <c r="R17" s="4">
        <v>59</v>
      </c>
      <c r="S17" s="4">
        <v>73</v>
      </c>
      <c r="T17" s="4">
        <v>69</v>
      </c>
      <c r="U17" s="4">
        <v>56</v>
      </c>
      <c r="V17" s="4">
        <v>60</v>
      </c>
      <c r="W17" s="4">
        <v>52</v>
      </c>
      <c r="X17" s="4">
        <v>52</v>
      </c>
      <c r="Y17" s="4">
        <v>66</v>
      </c>
      <c r="Z17" s="4">
        <f t="shared" si="0"/>
        <v>1543</v>
      </c>
      <c r="AA17" s="255"/>
    </row>
    <row r="18" spans="1:27" ht="25.5" x14ac:dyDescent="0.25">
      <c r="A18" s="258"/>
      <c r="B18" s="260"/>
      <c r="C18" s="260"/>
      <c r="D18" s="276"/>
      <c r="E18" s="276"/>
      <c r="F18" s="28" t="s">
        <v>3</v>
      </c>
      <c r="G18" s="1">
        <v>119</v>
      </c>
      <c r="H18" s="1">
        <v>118</v>
      </c>
      <c r="I18" s="1">
        <v>102</v>
      </c>
      <c r="J18" s="1">
        <v>106</v>
      </c>
      <c r="K18" s="1">
        <v>118</v>
      </c>
      <c r="L18" s="1">
        <v>80</v>
      </c>
      <c r="M18" s="1">
        <v>85</v>
      </c>
      <c r="N18" s="1">
        <v>99</v>
      </c>
      <c r="O18" s="1">
        <v>80</v>
      </c>
      <c r="P18" s="1">
        <v>61</v>
      </c>
      <c r="Q18" s="1">
        <v>88</v>
      </c>
      <c r="R18" s="1">
        <v>59</v>
      </c>
      <c r="S18" s="1">
        <v>73</v>
      </c>
      <c r="T18" s="1">
        <v>69</v>
      </c>
      <c r="U18" s="1">
        <v>56</v>
      </c>
      <c r="V18" s="1">
        <v>60</v>
      </c>
      <c r="W18" s="1">
        <v>52</v>
      </c>
      <c r="X18" s="1">
        <v>52</v>
      </c>
      <c r="Y18" s="1">
        <v>66</v>
      </c>
      <c r="Z18" s="1">
        <f t="shared" si="0"/>
        <v>1543</v>
      </c>
      <c r="AA18" s="256"/>
    </row>
    <row r="19" spans="1:27" x14ac:dyDescent="0.25">
      <c r="A19" s="258"/>
      <c r="B19" s="260" t="s">
        <v>10</v>
      </c>
      <c r="C19" s="309" t="s">
        <v>178</v>
      </c>
      <c r="D19" s="276" t="s">
        <v>2116</v>
      </c>
      <c r="E19" s="276" t="s">
        <v>1446</v>
      </c>
      <c r="F19" s="28" t="s">
        <v>6</v>
      </c>
      <c r="G19" s="1">
        <v>12</v>
      </c>
      <c r="H19" s="1">
        <v>22</v>
      </c>
      <c r="I19" s="1">
        <v>16</v>
      </c>
      <c r="J19" s="1">
        <v>16</v>
      </c>
      <c r="K19" s="1">
        <v>24</v>
      </c>
      <c r="L19" s="1">
        <v>12</v>
      </c>
      <c r="M19" s="1">
        <v>10</v>
      </c>
      <c r="N19" s="1">
        <v>0</v>
      </c>
      <c r="O19" s="1">
        <v>17</v>
      </c>
      <c r="P19" s="1">
        <v>6</v>
      </c>
      <c r="Q19" s="6">
        <v>11</v>
      </c>
      <c r="R19" s="6">
        <v>6</v>
      </c>
      <c r="S19" s="6">
        <v>4</v>
      </c>
      <c r="T19" s="6">
        <v>8</v>
      </c>
      <c r="U19" s="6">
        <v>8</v>
      </c>
      <c r="V19" s="6">
        <v>0</v>
      </c>
      <c r="W19" s="6">
        <v>0</v>
      </c>
      <c r="X19" s="6">
        <v>0</v>
      </c>
      <c r="Y19" s="6">
        <v>0</v>
      </c>
      <c r="Z19" s="1">
        <f t="shared" si="0"/>
        <v>172</v>
      </c>
      <c r="AA19" s="256"/>
    </row>
    <row r="20" spans="1:27" ht="26.25" thickBot="1" x14ac:dyDescent="0.3">
      <c r="A20" s="279"/>
      <c r="B20" s="302"/>
      <c r="C20" s="317"/>
      <c r="D20" s="280"/>
      <c r="E20" s="280"/>
      <c r="F20" s="26" t="s">
        <v>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3">
        <f t="shared" si="0"/>
        <v>0</v>
      </c>
      <c r="AA20" s="264"/>
    </row>
    <row r="21" spans="1:27" x14ac:dyDescent="0.25">
      <c r="A21" s="257" t="s">
        <v>25</v>
      </c>
      <c r="B21" s="259" t="s">
        <v>8</v>
      </c>
      <c r="C21" s="259"/>
      <c r="D21" s="275" t="s">
        <v>2075</v>
      </c>
      <c r="E21" s="275" t="s">
        <v>1447</v>
      </c>
      <c r="F21" s="27" t="s">
        <v>6</v>
      </c>
      <c r="G21" s="4">
        <v>27</v>
      </c>
      <c r="H21" s="4">
        <v>25</v>
      </c>
      <c r="I21" s="4">
        <v>35</v>
      </c>
      <c r="J21" s="4">
        <v>24</v>
      </c>
      <c r="K21" s="4">
        <v>21</v>
      </c>
      <c r="L21" s="4">
        <v>29</v>
      </c>
      <c r="M21" s="4">
        <v>48</v>
      </c>
      <c r="N21" s="4">
        <v>40</v>
      </c>
      <c r="O21" s="4">
        <v>41</v>
      </c>
      <c r="P21" s="4">
        <v>70</v>
      </c>
      <c r="Q21" s="4">
        <v>18</v>
      </c>
      <c r="R21" s="4">
        <v>28</v>
      </c>
      <c r="S21" s="4">
        <v>24</v>
      </c>
      <c r="T21" s="4">
        <v>27</v>
      </c>
      <c r="U21" s="4">
        <v>23</v>
      </c>
      <c r="V21" s="4">
        <v>22</v>
      </c>
      <c r="W21" s="4">
        <v>22</v>
      </c>
      <c r="X21" s="4">
        <v>21</v>
      </c>
      <c r="Y21" s="4">
        <v>13</v>
      </c>
      <c r="Z21" s="4">
        <f t="shared" si="0"/>
        <v>558</v>
      </c>
      <c r="AA21" s="255"/>
    </row>
    <row r="22" spans="1:27" ht="25.5" x14ac:dyDescent="0.25">
      <c r="A22" s="258"/>
      <c r="B22" s="260"/>
      <c r="C22" s="260"/>
      <c r="D22" s="276"/>
      <c r="E22" s="276"/>
      <c r="F22" s="28" t="s">
        <v>3</v>
      </c>
      <c r="G22" s="1">
        <v>27</v>
      </c>
      <c r="H22" s="1">
        <v>25</v>
      </c>
      <c r="I22" s="1">
        <v>35</v>
      </c>
      <c r="J22" s="1">
        <v>24</v>
      </c>
      <c r="K22" s="1">
        <v>21</v>
      </c>
      <c r="L22" s="1">
        <v>29</v>
      </c>
      <c r="M22" s="1">
        <v>48</v>
      </c>
      <c r="N22" s="1">
        <v>40</v>
      </c>
      <c r="O22" s="1">
        <v>41</v>
      </c>
      <c r="P22" s="1">
        <v>70</v>
      </c>
      <c r="Q22" s="1">
        <v>18</v>
      </c>
      <c r="R22" s="1">
        <v>28</v>
      </c>
      <c r="S22" s="1">
        <v>24</v>
      </c>
      <c r="T22" s="1">
        <v>27</v>
      </c>
      <c r="U22" s="1">
        <v>23</v>
      </c>
      <c r="V22" s="1">
        <v>22</v>
      </c>
      <c r="W22" s="1">
        <v>22</v>
      </c>
      <c r="X22" s="1">
        <v>21</v>
      </c>
      <c r="Y22" s="1">
        <v>13</v>
      </c>
      <c r="Z22" s="1">
        <f t="shared" si="0"/>
        <v>558</v>
      </c>
      <c r="AA22" s="256"/>
    </row>
    <row r="23" spans="1:27" x14ac:dyDescent="0.25">
      <c r="A23" s="258"/>
      <c r="B23" s="260" t="s">
        <v>10</v>
      </c>
      <c r="C23" s="309" t="s">
        <v>75</v>
      </c>
      <c r="D23" s="276" t="s">
        <v>2076</v>
      </c>
      <c r="E23" s="276" t="s">
        <v>1448</v>
      </c>
      <c r="F23" s="28" t="s">
        <v>6</v>
      </c>
      <c r="G23" s="1">
        <v>12</v>
      </c>
      <c r="H23" s="1">
        <v>10</v>
      </c>
      <c r="I23" s="1">
        <v>25</v>
      </c>
      <c r="J23" s="1">
        <v>12</v>
      </c>
      <c r="K23" s="1">
        <v>11</v>
      </c>
      <c r="L23" s="1">
        <v>12</v>
      </c>
      <c r="M23" s="1">
        <v>13</v>
      </c>
      <c r="N23" s="1">
        <v>5</v>
      </c>
      <c r="O23" s="1">
        <v>6</v>
      </c>
      <c r="P23" s="1">
        <v>0</v>
      </c>
      <c r="Q23" s="6">
        <v>0</v>
      </c>
      <c r="R23" s="6">
        <v>8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1">
        <f t="shared" si="0"/>
        <v>114</v>
      </c>
      <c r="AA23" s="256"/>
    </row>
    <row r="24" spans="1:27" ht="26.25" thickBot="1" x14ac:dyDescent="0.3">
      <c r="A24" s="279"/>
      <c r="B24" s="302"/>
      <c r="C24" s="317"/>
      <c r="D24" s="280"/>
      <c r="E24" s="280"/>
      <c r="F24" s="26" t="s">
        <v>3</v>
      </c>
      <c r="G24" s="3">
        <v>12</v>
      </c>
      <c r="H24" s="3">
        <v>10</v>
      </c>
      <c r="I24" s="3">
        <v>25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3">
        <f t="shared" si="0"/>
        <v>47</v>
      </c>
      <c r="AA24" s="264"/>
    </row>
    <row r="25" spans="1:27" x14ac:dyDescent="0.25">
      <c r="A25" s="257" t="s">
        <v>26</v>
      </c>
      <c r="B25" s="259" t="s">
        <v>8</v>
      </c>
      <c r="C25" s="259"/>
      <c r="D25" s="275" t="s">
        <v>2077</v>
      </c>
      <c r="E25" s="275" t="s">
        <v>1449</v>
      </c>
      <c r="F25" s="27" t="s">
        <v>6</v>
      </c>
      <c r="G25" s="4">
        <v>27</v>
      </c>
      <c r="H25" s="4">
        <v>44</v>
      </c>
      <c r="I25" s="4">
        <v>18</v>
      </c>
      <c r="J25" s="4">
        <v>40</v>
      </c>
      <c r="K25" s="4">
        <v>19</v>
      </c>
      <c r="L25" s="4">
        <v>25</v>
      </c>
      <c r="M25" s="4">
        <v>32</v>
      </c>
      <c r="N25" s="4">
        <v>33</v>
      </c>
      <c r="O25" s="4">
        <v>21</v>
      </c>
      <c r="P25" s="4">
        <v>28</v>
      </c>
      <c r="Q25" s="4">
        <v>16</v>
      </c>
      <c r="R25" s="4">
        <v>11</v>
      </c>
      <c r="S25" s="4">
        <v>9</v>
      </c>
      <c r="T25" s="4">
        <v>11</v>
      </c>
      <c r="U25" s="4">
        <v>8</v>
      </c>
      <c r="V25" s="4">
        <v>19</v>
      </c>
      <c r="W25" s="4">
        <v>14</v>
      </c>
      <c r="X25" s="4">
        <v>28</v>
      </c>
      <c r="Y25" s="4">
        <v>27</v>
      </c>
      <c r="Z25" s="4">
        <f t="shared" si="0"/>
        <v>430</v>
      </c>
      <c r="AA25" s="255"/>
    </row>
    <row r="26" spans="1:27" ht="26.25" thickBot="1" x14ac:dyDescent="0.3">
      <c r="A26" s="258"/>
      <c r="B26" s="260"/>
      <c r="C26" s="260"/>
      <c r="D26" s="276"/>
      <c r="E26" s="276"/>
      <c r="F26" s="28" t="s">
        <v>3</v>
      </c>
      <c r="G26" s="1">
        <v>27</v>
      </c>
      <c r="H26" s="1">
        <v>44</v>
      </c>
      <c r="I26" s="1">
        <v>18</v>
      </c>
      <c r="J26" s="1">
        <v>40</v>
      </c>
      <c r="K26" s="1">
        <v>19</v>
      </c>
      <c r="L26" s="1">
        <v>25</v>
      </c>
      <c r="M26" s="1">
        <v>32</v>
      </c>
      <c r="N26" s="1">
        <v>33</v>
      </c>
      <c r="O26" s="1">
        <v>21</v>
      </c>
      <c r="P26" s="1">
        <v>28</v>
      </c>
      <c r="Q26" s="1">
        <v>16</v>
      </c>
      <c r="R26" s="1">
        <v>11</v>
      </c>
      <c r="S26" s="1">
        <v>9</v>
      </c>
      <c r="T26" s="1">
        <v>11</v>
      </c>
      <c r="U26" s="1">
        <v>8</v>
      </c>
      <c r="V26" s="1">
        <v>19</v>
      </c>
      <c r="W26" s="1">
        <v>14</v>
      </c>
      <c r="X26" s="1">
        <v>28</v>
      </c>
      <c r="Y26" s="1">
        <v>27</v>
      </c>
      <c r="Z26" s="1">
        <f t="shared" si="0"/>
        <v>430</v>
      </c>
      <c r="AA26" s="256"/>
    </row>
    <row r="27" spans="1:27" x14ac:dyDescent="0.25">
      <c r="A27" s="257" t="s">
        <v>27</v>
      </c>
      <c r="B27" s="259" t="s">
        <v>8</v>
      </c>
      <c r="C27" s="259"/>
      <c r="D27" s="275" t="s">
        <v>2078</v>
      </c>
      <c r="E27" s="275" t="s">
        <v>1450</v>
      </c>
      <c r="F27" s="27" t="s">
        <v>6</v>
      </c>
      <c r="G27" s="4">
        <v>17</v>
      </c>
      <c r="H27" s="4">
        <v>33</v>
      </c>
      <c r="I27" s="4">
        <v>20</v>
      </c>
      <c r="J27" s="4">
        <v>25</v>
      </c>
      <c r="K27" s="4">
        <v>15</v>
      </c>
      <c r="L27" s="4">
        <v>12</v>
      </c>
      <c r="M27" s="4">
        <v>10</v>
      </c>
      <c r="N27" s="4">
        <v>9</v>
      </c>
      <c r="O27" s="4">
        <v>10</v>
      </c>
      <c r="P27" s="4">
        <v>16</v>
      </c>
      <c r="Q27" s="4">
        <v>23</v>
      </c>
      <c r="R27" s="4">
        <v>16</v>
      </c>
      <c r="S27" s="4">
        <v>20</v>
      </c>
      <c r="T27" s="4">
        <v>22</v>
      </c>
      <c r="U27" s="4">
        <v>17</v>
      </c>
      <c r="V27" s="4">
        <v>22</v>
      </c>
      <c r="W27" s="4">
        <v>18</v>
      </c>
      <c r="X27" s="4">
        <v>27</v>
      </c>
      <c r="Y27" s="4">
        <v>11</v>
      </c>
      <c r="Z27" s="4">
        <f t="shared" si="0"/>
        <v>343</v>
      </c>
      <c r="AA27" s="255"/>
    </row>
    <row r="28" spans="1:27" ht="25.5" x14ac:dyDescent="0.25">
      <c r="A28" s="258"/>
      <c r="B28" s="260"/>
      <c r="C28" s="260"/>
      <c r="D28" s="276"/>
      <c r="E28" s="276"/>
      <c r="F28" s="28" t="s">
        <v>3</v>
      </c>
      <c r="G28" s="1">
        <v>17</v>
      </c>
      <c r="H28" s="1">
        <v>33</v>
      </c>
      <c r="I28" s="1">
        <v>20</v>
      </c>
      <c r="J28" s="1">
        <v>25</v>
      </c>
      <c r="K28" s="1">
        <v>15</v>
      </c>
      <c r="L28" s="1">
        <v>12</v>
      </c>
      <c r="M28" s="1">
        <v>10</v>
      </c>
      <c r="N28" s="1">
        <v>9</v>
      </c>
      <c r="O28" s="1">
        <v>10</v>
      </c>
      <c r="P28" s="1">
        <v>16</v>
      </c>
      <c r="Q28" s="1">
        <v>23</v>
      </c>
      <c r="R28" s="1">
        <v>16</v>
      </c>
      <c r="S28" s="1">
        <v>20</v>
      </c>
      <c r="T28" s="1">
        <v>22</v>
      </c>
      <c r="U28" s="1">
        <v>17</v>
      </c>
      <c r="V28" s="1">
        <v>22</v>
      </c>
      <c r="W28" s="1">
        <v>18</v>
      </c>
      <c r="X28" s="1">
        <v>27</v>
      </c>
      <c r="Y28" s="1">
        <v>11</v>
      </c>
      <c r="Z28" s="1">
        <f t="shared" si="0"/>
        <v>343</v>
      </c>
      <c r="AA28" s="256"/>
    </row>
    <row r="29" spans="1:27" x14ac:dyDescent="0.25">
      <c r="A29" s="258"/>
      <c r="B29" s="260" t="s">
        <v>10</v>
      </c>
      <c r="C29" s="309" t="s">
        <v>183</v>
      </c>
      <c r="D29" s="276" t="s">
        <v>2079</v>
      </c>
      <c r="E29" s="276" t="s">
        <v>1451</v>
      </c>
      <c r="F29" s="28" t="s">
        <v>6</v>
      </c>
      <c r="G29" s="1">
        <v>8</v>
      </c>
      <c r="H29" s="1">
        <v>1</v>
      </c>
      <c r="I29" s="1">
        <v>6</v>
      </c>
      <c r="J29" s="1">
        <v>5</v>
      </c>
      <c r="K29" s="1">
        <v>4</v>
      </c>
      <c r="L29" s="1">
        <v>0</v>
      </c>
      <c r="M29" s="1">
        <v>4</v>
      </c>
      <c r="N29" s="1">
        <v>5</v>
      </c>
      <c r="O29" s="1">
        <v>3</v>
      </c>
      <c r="P29" s="1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1">
        <f t="shared" si="0"/>
        <v>36</v>
      </c>
      <c r="AA29" s="256"/>
    </row>
    <row r="30" spans="1:27" ht="26.25" thickBot="1" x14ac:dyDescent="0.3">
      <c r="A30" s="279"/>
      <c r="B30" s="302"/>
      <c r="C30" s="317"/>
      <c r="D30" s="280"/>
      <c r="E30" s="280"/>
      <c r="F30" s="26" t="s">
        <v>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3">
        <f t="shared" si="0"/>
        <v>0</v>
      </c>
      <c r="AA30" s="264"/>
    </row>
    <row r="31" spans="1:27" x14ac:dyDescent="0.25">
      <c r="A31" s="257" t="s">
        <v>28</v>
      </c>
      <c r="B31" s="259" t="s">
        <v>8</v>
      </c>
      <c r="C31" s="259"/>
      <c r="D31" s="275" t="s">
        <v>2117</v>
      </c>
      <c r="E31" s="275" t="s">
        <v>1452</v>
      </c>
      <c r="F31" s="27" t="s">
        <v>6</v>
      </c>
      <c r="G31" s="4">
        <v>19</v>
      </c>
      <c r="H31" s="4">
        <v>14</v>
      </c>
      <c r="I31" s="4">
        <v>21</v>
      </c>
      <c r="J31" s="4">
        <v>30</v>
      </c>
      <c r="K31" s="4">
        <v>22</v>
      </c>
      <c r="L31" s="4">
        <v>19</v>
      </c>
      <c r="M31" s="4">
        <v>0</v>
      </c>
      <c r="N31" s="4">
        <v>16</v>
      </c>
      <c r="O31" s="4">
        <v>13</v>
      </c>
      <c r="P31" s="4">
        <v>13</v>
      </c>
      <c r="Q31" s="4">
        <v>13</v>
      </c>
      <c r="R31" s="4">
        <v>13</v>
      </c>
      <c r="S31" s="4">
        <v>8</v>
      </c>
      <c r="T31" s="4">
        <v>7</v>
      </c>
      <c r="U31" s="4">
        <v>7</v>
      </c>
      <c r="V31" s="4">
        <v>7</v>
      </c>
      <c r="W31" s="4">
        <v>11</v>
      </c>
      <c r="X31" s="4">
        <v>6</v>
      </c>
      <c r="Y31" s="4">
        <v>8</v>
      </c>
      <c r="Z31" s="4">
        <f t="shared" si="0"/>
        <v>247</v>
      </c>
      <c r="AA31" s="255"/>
    </row>
    <row r="32" spans="1:27" ht="26.25" thickBot="1" x14ac:dyDescent="0.3">
      <c r="A32" s="258"/>
      <c r="B32" s="260"/>
      <c r="C32" s="260"/>
      <c r="D32" s="276"/>
      <c r="E32" s="276"/>
      <c r="F32" s="28" t="s">
        <v>3</v>
      </c>
      <c r="G32" s="1">
        <v>19</v>
      </c>
      <c r="H32" s="1">
        <v>14</v>
      </c>
      <c r="I32" s="1">
        <v>21</v>
      </c>
      <c r="J32" s="1">
        <v>30</v>
      </c>
      <c r="K32" s="1">
        <v>22</v>
      </c>
      <c r="L32" s="1">
        <v>19</v>
      </c>
      <c r="M32" s="1">
        <v>0</v>
      </c>
      <c r="N32" s="1">
        <v>16</v>
      </c>
      <c r="O32" s="1">
        <v>13</v>
      </c>
      <c r="P32" s="1">
        <v>13</v>
      </c>
      <c r="Q32" s="1">
        <v>13</v>
      </c>
      <c r="R32" s="1">
        <v>13</v>
      </c>
      <c r="S32" s="1">
        <v>8</v>
      </c>
      <c r="T32" s="1">
        <v>7</v>
      </c>
      <c r="U32" s="1">
        <v>7</v>
      </c>
      <c r="V32" s="1">
        <v>7</v>
      </c>
      <c r="W32" s="1">
        <v>11</v>
      </c>
      <c r="X32" s="1">
        <v>6</v>
      </c>
      <c r="Y32" s="1">
        <v>8</v>
      </c>
      <c r="Z32" s="1">
        <f t="shared" si="0"/>
        <v>247</v>
      </c>
      <c r="AA32" s="256"/>
    </row>
    <row r="33" spans="1:27" x14ac:dyDescent="0.25">
      <c r="A33" s="257" t="s">
        <v>30</v>
      </c>
      <c r="B33" s="259" t="s">
        <v>8</v>
      </c>
      <c r="C33" s="259"/>
      <c r="D33" s="275" t="s">
        <v>2118</v>
      </c>
      <c r="E33" s="275" t="s">
        <v>1453</v>
      </c>
      <c r="F33" s="27" t="s">
        <v>6</v>
      </c>
      <c r="G33" s="4">
        <v>34</v>
      </c>
      <c r="H33" s="4">
        <v>32</v>
      </c>
      <c r="I33" s="4">
        <v>42</v>
      </c>
      <c r="J33" s="4">
        <v>26</v>
      </c>
      <c r="K33" s="4">
        <v>18</v>
      </c>
      <c r="L33" s="4">
        <v>27</v>
      </c>
      <c r="M33" s="4">
        <v>0</v>
      </c>
      <c r="N33" s="4">
        <v>10</v>
      </c>
      <c r="O33" s="4">
        <v>33</v>
      </c>
      <c r="P33" s="4">
        <v>9</v>
      </c>
      <c r="Q33" s="4">
        <v>12</v>
      </c>
      <c r="R33" s="4">
        <v>7</v>
      </c>
      <c r="S33" s="4">
        <v>11</v>
      </c>
      <c r="T33" s="4">
        <v>8</v>
      </c>
      <c r="U33" s="4">
        <v>9</v>
      </c>
      <c r="V33" s="4">
        <v>3</v>
      </c>
      <c r="W33" s="4">
        <v>13</v>
      </c>
      <c r="X33" s="4">
        <v>4</v>
      </c>
      <c r="Y33" s="4">
        <v>0</v>
      </c>
      <c r="Z33" s="4">
        <f t="shared" si="0"/>
        <v>298</v>
      </c>
      <c r="AA33" s="255"/>
    </row>
    <row r="34" spans="1:27" ht="26.25" thickBot="1" x14ac:dyDescent="0.3">
      <c r="A34" s="258"/>
      <c r="B34" s="260"/>
      <c r="C34" s="260"/>
      <c r="D34" s="276"/>
      <c r="E34" s="276"/>
      <c r="F34" s="28" t="s">
        <v>3</v>
      </c>
      <c r="G34" s="1">
        <v>34</v>
      </c>
      <c r="H34" s="1">
        <v>32</v>
      </c>
      <c r="I34" s="1">
        <v>42</v>
      </c>
      <c r="J34" s="1">
        <v>26</v>
      </c>
      <c r="K34" s="1">
        <v>18</v>
      </c>
      <c r="L34" s="1">
        <v>27</v>
      </c>
      <c r="M34" s="1">
        <v>0</v>
      </c>
      <c r="N34" s="1">
        <v>10</v>
      </c>
      <c r="O34" s="1">
        <v>33</v>
      </c>
      <c r="P34" s="1">
        <v>9</v>
      </c>
      <c r="Q34" s="1">
        <v>12</v>
      </c>
      <c r="R34" s="1">
        <v>7</v>
      </c>
      <c r="S34" s="1">
        <v>11</v>
      </c>
      <c r="T34" s="1">
        <v>8</v>
      </c>
      <c r="U34" s="1">
        <v>9</v>
      </c>
      <c r="V34" s="1">
        <v>3</v>
      </c>
      <c r="W34" s="1">
        <v>13</v>
      </c>
      <c r="X34" s="1">
        <v>4</v>
      </c>
      <c r="Y34" s="1">
        <v>0</v>
      </c>
      <c r="Z34" s="1">
        <f t="shared" si="0"/>
        <v>298</v>
      </c>
      <c r="AA34" s="256"/>
    </row>
    <row r="35" spans="1:27" x14ac:dyDescent="0.25">
      <c r="A35" s="257" t="s">
        <v>31</v>
      </c>
      <c r="B35" s="259" t="s">
        <v>8</v>
      </c>
      <c r="C35" s="259"/>
      <c r="D35" s="275" t="s">
        <v>2080</v>
      </c>
      <c r="E35" s="275" t="s">
        <v>1454</v>
      </c>
      <c r="F35" s="27" t="s">
        <v>6</v>
      </c>
      <c r="G35" s="4">
        <v>19</v>
      </c>
      <c r="H35" s="4">
        <v>20</v>
      </c>
      <c r="I35" s="4">
        <v>24</v>
      </c>
      <c r="J35" s="4">
        <v>15</v>
      </c>
      <c r="K35" s="4">
        <v>19</v>
      </c>
      <c r="L35" s="4">
        <v>18</v>
      </c>
      <c r="M35" s="4">
        <v>1</v>
      </c>
      <c r="N35" s="4">
        <v>15</v>
      </c>
      <c r="O35" s="4">
        <v>11</v>
      </c>
      <c r="P35" s="4">
        <v>17</v>
      </c>
      <c r="Q35" s="4">
        <v>1</v>
      </c>
      <c r="R35" s="4">
        <v>10</v>
      </c>
      <c r="S35" s="4">
        <v>6</v>
      </c>
      <c r="T35" s="4">
        <v>10</v>
      </c>
      <c r="U35" s="4">
        <v>7</v>
      </c>
      <c r="V35" s="4">
        <v>8</v>
      </c>
      <c r="W35" s="4">
        <v>9</v>
      </c>
      <c r="X35" s="4">
        <v>7</v>
      </c>
      <c r="Y35" s="4">
        <v>10</v>
      </c>
      <c r="Z35" s="4">
        <f t="shared" si="0"/>
        <v>227</v>
      </c>
      <c r="AA35" s="255"/>
    </row>
    <row r="36" spans="1:27" ht="26.25" thickBot="1" x14ac:dyDescent="0.3">
      <c r="A36" s="258"/>
      <c r="B36" s="260"/>
      <c r="C36" s="260"/>
      <c r="D36" s="276"/>
      <c r="E36" s="276"/>
      <c r="F36" s="28" t="s">
        <v>3</v>
      </c>
      <c r="G36" s="1">
        <v>19</v>
      </c>
      <c r="H36" s="1">
        <v>20</v>
      </c>
      <c r="I36" s="1">
        <v>24</v>
      </c>
      <c r="J36" s="1">
        <v>15</v>
      </c>
      <c r="K36" s="1">
        <v>19</v>
      </c>
      <c r="L36" s="1">
        <v>18</v>
      </c>
      <c r="M36" s="1">
        <v>1</v>
      </c>
      <c r="N36" s="1">
        <v>15</v>
      </c>
      <c r="O36" s="1">
        <v>11</v>
      </c>
      <c r="P36" s="1">
        <v>17</v>
      </c>
      <c r="Q36" s="1">
        <v>1</v>
      </c>
      <c r="R36" s="1">
        <v>10</v>
      </c>
      <c r="S36" s="1">
        <v>6</v>
      </c>
      <c r="T36" s="1">
        <v>10</v>
      </c>
      <c r="U36" s="1">
        <v>7</v>
      </c>
      <c r="V36" s="1">
        <v>8</v>
      </c>
      <c r="W36" s="1">
        <v>9</v>
      </c>
      <c r="X36" s="1">
        <v>7</v>
      </c>
      <c r="Y36" s="1">
        <v>10</v>
      </c>
      <c r="Z36" s="1">
        <f t="shared" si="0"/>
        <v>227</v>
      </c>
      <c r="AA36" s="256"/>
    </row>
    <row r="37" spans="1:27" x14ac:dyDescent="0.25">
      <c r="A37" s="257" t="s">
        <v>32</v>
      </c>
      <c r="B37" s="259" t="s">
        <v>8</v>
      </c>
      <c r="C37" s="259"/>
      <c r="D37" s="275" t="s">
        <v>2119</v>
      </c>
      <c r="E37" s="275" t="s">
        <v>1455</v>
      </c>
      <c r="F37" s="27" t="s">
        <v>6</v>
      </c>
      <c r="G37" s="4">
        <v>16</v>
      </c>
      <c r="H37" s="4">
        <v>19</v>
      </c>
      <c r="I37" s="4">
        <v>21</v>
      </c>
      <c r="J37" s="4">
        <v>21</v>
      </c>
      <c r="K37" s="4">
        <v>17</v>
      </c>
      <c r="L37" s="4">
        <v>14</v>
      </c>
      <c r="M37" s="4">
        <v>106</v>
      </c>
      <c r="N37" s="4">
        <v>34</v>
      </c>
      <c r="O37" s="4">
        <v>32</v>
      </c>
      <c r="P37" s="4">
        <v>1</v>
      </c>
      <c r="Q37" s="4">
        <v>21</v>
      </c>
      <c r="R37" s="4">
        <v>9</v>
      </c>
      <c r="S37" s="4">
        <v>16</v>
      </c>
      <c r="T37" s="4">
        <v>10</v>
      </c>
      <c r="U37" s="4">
        <v>14</v>
      </c>
      <c r="V37" s="4">
        <v>9</v>
      </c>
      <c r="W37" s="4">
        <v>7</v>
      </c>
      <c r="X37" s="4">
        <v>10</v>
      </c>
      <c r="Y37" s="4">
        <v>4</v>
      </c>
      <c r="Z37" s="4">
        <f t="shared" si="0"/>
        <v>381</v>
      </c>
      <c r="AA37" s="255"/>
    </row>
    <row r="38" spans="1:27" ht="26.25" thickBot="1" x14ac:dyDescent="0.3">
      <c r="A38" s="258"/>
      <c r="B38" s="260"/>
      <c r="C38" s="260"/>
      <c r="D38" s="276"/>
      <c r="E38" s="276"/>
      <c r="F38" s="28" t="s">
        <v>3</v>
      </c>
      <c r="G38" s="1">
        <v>16</v>
      </c>
      <c r="H38" s="1">
        <v>19</v>
      </c>
      <c r="I38" s="1">
        <v>21</v>
      </c>
      <c r="J38" s="1">
        <v>21</v>
      </c>
      <c r="K38" s="1">
        <v>17</v>
      </c>
      <c r="L38" s="1">
        <v>14</v>
      </c>
      <c r="M38" s="1">
        <v>106</v>
      </c>
      <c r="N38" s="1">
        <v>34</v>
      </c>
      <c r="O38" s="1">
        <v>32</v>
      </c>
      <c r="P38" s="1">
        <v>1</v>
      </c>
      <c r="Q38" s="1">
        <v>21</v>
      </c>
      <c r="R38" s="1">
        <v>9</v>
      </c>
      <c r="S38" s="1">
        <v>16</v>
      </c>
      <c r="T38" s="1">
        <v>10</v>
      </c>
      <c r="U38" s="1">
        <v>14</v>
      </c>
      <c r="V38" s="1">
        <v>9</v>
      </c>
      <c r="W38" s="1">
        <v>7</v>
      </c>
      <c r="X38" s="1">
        <v>10</v>
      </c>
      <c r="Y38" s="1">
        <v>4</v>
      </c>
      <c r="Z38" s="1">
        <f t="shared" si="0"/>
        <v>381</v>
      </c>
      <c r="AA38" s="256"/>
    </row>
    <row r="39" spans="1:27" x14ac:dyDescent="0.25">
      <c r="A39" s="257" t="s">
        <v>33</v>
      </c>
      <c r="B39" s="259" t="s">
        <v>8</v>
      </c>
      <c r="C39" s="259"/>
      <c r="D39" s="275" t="s">
        <v>2081</v>
      </c>
      <c r="E39" s="275" t="s">
        <v>1456</v>
      </c>
      <c r="F39" s="27" t="s">
        <v>6</v>
      </c>
      <c r="G39" s="4">
        <v>21</v>
      </c>
      <c r="H39" s="4">
        <v>43</v>
      </c>
      <c r="I39" s="4">
        <v>19</v>
      </c>
      <c r="J39" s="4">
        <v>35</v>
      </c>
      <c r="K39" s="4">
        <v>17</v>
      </c>
      <c r="L39" s="4">
        <v>20</v>
      </c>
      <c r="M39" s="4">
        <v>0</v>
      </c>
      <c r="N39" s="4">
        <v>18</v>
      </c>
      <c r="O39" s="4">
        <v>20</v>
      </c>
      <c r="P39" s="4">
        <v>9</v>
      </c>
      <c r="Q39" s="4">
        <v>20</v>
      </c>
      <c r="R39" s="4">
        <v>27</v>
      </c>
      <c r="S39" s="4">
        <v>3</v>
      </c>
      <c r="T39" s="4">
        <v>5</v>
      </c>
      <c r="U39" s="4">
        <v>11</v>
      </c>
      <c r="V39" s="4">
        <v>5</v>
      </c>
      <c r="W39" s="4">
        <v>9</v>
      </c>
      <c r="X39" s="4">
        <v>10</v>
      </c>
      <c r="Y39" s="4">
        <v>6</v>
      </c>
      <c r="Z39" s="4">
        <f t="shared" si="0"/>
        <v>298</v>
      </c>
      <c r="AA39" s="255"/>
    </row>
    <row r="40" spans="1:27" ht="26.25" thickBot="1" x14ac:dyDescent="0.3">
      <c r="A40" s="258"/>
      <c r="B40" s="260"/>
      <c r="C40" s="260"/>
      <c r="D40" s="276"/>
      <c r="E40" s="276"/>
      <c r="F40" s="28" t="s">
        <v>3</v>
      </c>
      <c r="G40" s="1">
        <v>21</v>
      </c>
      <c r="H40" s="1">
        <v>43</v>
      </c>
      <c r="I40" s="1">
        <v>19</v>
      </c>
      <c r="J40" s="1">
        <v>35</v>
      </c>
      <c r="K40" s="1">
        <v>17</v>
      </c>
      <c r="L40" s="1">
        <v>20</v>
      </c>
      <c r="M40" s="1">
        <v>0</v>
      </c>
      <c r="N40" s="1">
        <v>18</v>
      </c>
      <c r="O40" s="1">
        <v>20</v>
      </c>
      <c r="P40" s="1">
        <v>9</v>
      </c>
      <c r="Q40" s="1">
        <v>20</v>
      </c>
      <c r="R40" s="1">
        <v>27</v>
      </c>
      <c r="S40" s="1">
        <v>3</v>
      </c>
      <c r="T40" s="1">
        <v>5</v>
      </c>
      <c r="U40" s="1">
        <v>11</v>
      </c>
      <c r="V40" s="1">
        <v>5</v>
      </c>
      <c r="W40" s="1">
        <v>9</v>
      </c>
      <c r="X40" s="1">
        <v>10</v>
      </c>
      <c r="Y40" s="1">
        <v>6</v>
      </c>
      <c r="Z40" s="1">
        <f t="shared" si="0"/>
        <v>298</v>
      </c>
      <c r="AA40" s="256"/>
    </row>
    <row r="41" spans="1:27" x14ac:dyDescent="0.25">
      <c r="A41" s="257" t="s">
        <v>34</v>
      </c>
      <c r="B41" s="259" t="s">
        <v>8</v>
      </c>
      <c r="C41" s="259"/>
      <c r="D41" s="275" t="s">
        <v>2120</v>
      </c>
      <c r="E41" s="275" t="s">
        <v>1440</v>
      </c>
      <c r="F41" s="27" t="s">
        <v>6</v>
      </c>
      <c r="G41" s="4">
        <v>5</v>
      </c>
      <c r="H41" s="4">
        <v>12</v>
      </c>
      <c r="I41" s="4">
        <v>10</v>
      </c>
      <c r="J41" s="4">
        <v>8</v>
      </c>
      <c r="K41" s="4">
        <v>7</v>
      </c>
      <c r="L41" s="4">
        <v>4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f t="shared" si="0"/>
        <v>46</v>
      </c>
      <c r="AA41" s="255"/>
    </row>
    <row r="42" spans="1:27" ht="26.25" thickBot="1" x14ac:dyDescent="0.3">
      <c r="A42" s="258"/>
      <c r="B42" s="260"/>
      <c r="C42" s="260"/>
      <c r="D42" s="276"/>
      <c r="E42" s="276"/>
      <c r="F42" s="28" t="s">
        <v>3</v>
      </c>
      <c r="G42" s="1">
        <v>5</v>
      </c>
      <c r="H42" s="1">
        <v>12</v>
      </c>
      <c r="I42" s="1">
        <v>10</v>
      </c>
      <c r="J42" s="1">
        <v>8</v>
      </c>
      <c r="K42" s="1">
        <v>7</v>
      </c>
      <c r="L42" s="1">
        <v>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f t="shared" si="0"/>
        <v>46</v>
      </c>
      <c r="AA42" s="256"/>
    </row>
    <row r="43" spans="1:27" x14ac:dyDescent="0.25">
      <c r="A43" s="257" t="s">
        <v>109</v>
      </c>
      <c r="B43" s="259" t="s">
        <v>8</v>
      </c>
      <c r="C43" s="259"/>
      <c r="D43" s="275" t="s">
        <v>2121</v>
      </c>
      <c r="E43" s="275" t="s">
        <v>1457</v>
      </c>
      <c r="F43" s="27" t="s">
        <v>6</v>
      </c>
      <c r="G43" s="4">
        <v>18</v>
      </c>
      <c r="H43" s="4">
        <v>14</v>
      </c>
      <c r="I43" s="4">
        <v>17</v>
      </c>
      <c r="J43" s="4">
        <v>18</v>
      </c>
      <c r="K43" s="4">
        <v>12</v>
      </c>
      <c r="L43" s="4">
        <v>8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5</v>
      </c>
      <c r="S43" s="4">
        <v>3</v>
      </c>
      <c r="T43" s="4">
        <v>7</v>
      </c>
      <c r="U43" s="4">
        <v>4</v>
      </c>
      <c r="V43" s="4">
        <v>0</v>
      </c>
      <c r="W43" s="4">
        <v>0</v>
      </c>
      <c r="X43" s="4">
        <v>0</v>
      </c>
      <c r="Y43" s="4">
        <v>0</v>
      </c>
      <c r="Z43" s="4">
        <f t="shared" si="0"/>
        <v>106</v>
      </c>
      <c r="AA43" s="255"/>
    </row>
    <row r="44" spans="1:27" ht="26.25" thickBot="1" x14ac:dyDescent="0.3">
      <c r="A44" s="258"/>
      <c r="B44" s="260"/>
      <c r="C44" s="260"/>
      <c r="D44" s="276"/>
      <c r="E44" s="276"/>
      <c r="F44" s="28" t="s">
        <v>3</v>
      </c>
      <c r="G44" s="1">
        <v>18</v>
      </c>
      <c r="H44" s="1">
        <v>14</v>
      </c>
      <c r="I44" s="1">
        <v>17</v>
      </c>
      <c r="J44" s="1">
        <v>18</v>
      </c>
      <c r="K44" s="1">
        <v>12</v>
      </c>
      <c r="L44" s="1">
        <v>8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</v>
      </c>
      <c r="S44" s="1">
        <v>3</v>
      </c>
      <c r="T44" s="1">
        <v>7</v>
      </c>
      <c r="U44" s="1">
        <v>4</v>
      </c>
      <c r="V44" s="1">
        <v>0</v>
      </c>
      <c r="W44" s="1">
        <v>0</v>
      </c>
      <c r="X44" s="1">
        <v>0</v>
      </c>
      <c r="Y44" s="1">
        <v>0</v>
      </c>
      <c r="Z44" s="1">
        <f t="shared" si="0"/>
        <v>106</v>
      </c>
      <c r="AA44" s="256"/>
    </row>
    <row r="45" spans="1:27" x14ac:dyDescent="0.25">
      <c r="A45" s="257" t="s">
        <v>120</v>
      </c>
      <c r="B45" s="259" t="s">
        <v>8</v>
      </c>
      <c r="C45" s="259"/>
      <c r="D45" s="275" t="s">
        <v>2122</v>
      </c>
      <c r="E45" s="275" t="s">
        <v>1458</v>
      </c>
      <c r="F45" s="27" t="s">
        <v>6</v>
      </c>
      <c r="G45" s="4">
        <v>0</v>
      </c>
      <c r="H45" s="4">
        <v>5</v>
      </c>
      <c r="I45" s="4">
        <v>5</v>
      </c>
      <c r="J45" s="4">
        <v>6</v>
      </c>
      <c r="K45" s="4">
        <v>3</v>
      </c>
      <c r="L45" s="4">
        <v>10</v>
      </c>
      <c r="M45" s="4">
        <v>8</v>
      </c>
      <c r="N45" s="4">
        <v>11</v>
      </c>
      <c r="O45" s="4">
        <v>11</v>
      </c>
      <c r="P45" s="4">
        <v>0</v>
      </c>
      <c r="Q45" s="4">
        <v>0</v>
      </c>
      <c r="R45" s="4">
        <v>10</v>
      </c>
      <c r="S45" s="4">
        <v>10</v>
      </c>
      <c r="T45" s="4">
        <v>13</v>
      </c>
      <c r="U45" s="4">
        <v>19</v>
      </c>
      <c r="V45" s="4">
        <v>21</v>
      </c>
      <c r="W45" s="4">
        <v>17</v>
      </c>
      <c r="X45" s="4">
        <v>14</v>
      </c>
      <c r="Y45" s="4">
        <v>19</v>
      </c>
      <c r="Z45" s="4">
        <f t="shared" si="0"/>
        <v>182</v>
      </c>
      <c r="AA45" s="255"/>
    </row>
    <row r="46" spans="1:27" ht="26.25" thickBot="1" x14ac:dyDescent="0.3">
      <c r="A46" s="320"/>
      <c r="B46" s="296"/>
      <c r="C46" s="296"/>
      <c r="D46" s="298"/>
      <c r="E46" s="298"/>
      <c r="F46" s="29" t="s">
        <v>3</v>
      </c>
      <c r="G46" s="30">
        <v>0</v>
      </c>
      <c r="H46" s="30">
        <v>5</v>
      </c>
      <c r="I46" s="30">
        <v>5</v>
      </c>
      <c r="J46" s="30">
        <v>6</v>
      </c>
      <c r="K46" s="30">
        <v>3</v>
      </c>
      <c r="L46" s="30">
        <v>10</v>
      </c>
      <c r="M46" s="30">
        <v>8</v>
      </c>
      <c r="N46" s="30">
        <v>11</v>
      </c>
      <c r="O46" s="30">
        <v>11</v>
      </c>
      <c r="P46" s="30">
        <v>0</v>
      </c>
      <c r="Q46" s="30">
        <v>0</v>
      </c>
      <c r="R46" s="30">
        <v>10</v>
      </c>
      <c r="S46" s="30">
        <v>10</v>
      </c>
      <c r="T46" s="30">
        <v>13</v>
      </c>
      <c r="U46" s="30">
        <v>19</v>
      </c>
      <c r="V46" s="30">
        <v>21</v>
      </c>
      <c r="W46" s="30">
        <v>17</v>
      </c>
      <c r="X46" s="30">
        <v>14</v>
      </c>
      <c r="Y46" s="30">
        <v>19</v>
      </c>
      <c r="Z46" s="30">
        <f t="shared" si="0"/>
        <v>182</v>
      </c>
      <c r="AA46" s="316"/>
    </row>
    <row r="47" spans="1:27" x14ac:dyDescent="0.25">
      <c r="A47" s="322" t="s">
        <v>13</v>
      </c>
      <c r="B47" s="323"/>
      <c r="C47" s="323"/>
      <c r="D47" s="323"/>
      <c r="E47" s="323"/>
      <c r="F47" s="27" t="s">
        <v>6</v>
      </c>
      <c r="G47" s="7">
        <f>G7+G9+G11+G13+G15+G17+G21+G23+G25+G27+G29+G19+G31+G33+G35+G37+G39+G41+G43+G45</f>
        <v>760</v>
      </c>
      <c r="H47" s="7">
        <f t="shared" ref="H47:Z47" si="1">H7+H9+H11+H13+H15+H17+H21+H23+H25+H27+H29+H19+H31+H33+H35+H37+H39+H41+H43+H45</f>
        <v>790</v>
      </c>
      <c r="I47" s="7">
        <f t="shared" si="1"/>
        <v>780</v>
      </c>
      <c r="J47" s="7">
        <f t="shared" si="1"/>
        <v>808</v>
      </c>
      <c r="K47" s="7">
        <f t="shared" si="1"/>
        <v>660</v>
      </c>
      <c r="L47" s="7">
        <f t="shared" si="1"/>
        <v>625</v>
      </c>
      <c r="M47" s="7">
        <f t="shared" si="1"/>
        <v>641</v>
      </c>
      <c r="N47" s="7">
        <f t="shared" si="1"/>
        <v>623</v>
      </c>
      <c r="O47" s="7">
        <f t="shared" si="1"/>
        <v>611</v>
      </c>
      <c r="P47" s="7">
        <f t="shared" si="1"/>
        <v>429</v>
      </c>
      <c r="Q47" s="7">
        <f t="shared" si="1"/>
        <v>503</v>
      </c>
      <c r="R47" s="7">
        <f t="shared" si="1"/>
        <v>357</v>
      </c>
      <c r="S47" s="7">
        <f t="shared" si="1"/>
        <v>410</v>
      </c>
      <c r="T47" s="7">
        <f t="shared" si="1"/>
        <v>400</v>
      </c>
      <c r="U47" s="7">
        <f t="shared" si="1"/>
        <v>379</v>
      </c>
      <c r="V47" s="7">
        <f t="shared" si="1"/>
        <v>369</v>
      </c>
      <c r="W47" s="7">
        <f t="shared" si="1"/>
        <v>376</v>
      </c>
      <c r="X47" s="7">
        <f t="shared" si="1"/>
        <v>385</v>
      </c>
      <c r="Y47" s="7">
        <f t="shared" si="1"/>
        <v>360</v>
      </c>
      <c r="Z47" s="7">
        <f t="shared" si="1"/>
        <v>10266</v>
      </c>
      <c r="AA47" s="150"/>
    </row>
    <row r="48" spans="1:27" ht="26.25" thickBot="1" x14ac:dyDescent="0.3">
      <c r="A48" s="324"/>
      <c r="B48" s="325"/>
      <c r="C48" s="325"/>
      <c r="D48" s="325"/>
      <c r="E48" s="325"/>
      <c r="F48" s="26" t="s">
        <v>3</v>
      </c>
      <c r="G48" s="8">
        <f>G8+G10+G12+G14+G16+G18+G22+G24+G26+G28+G30+G20+G32+G34+G36+G38+G40+G42+G44+G46</f>
        <v>727</v>
      </c>
      <c r="H48" s="8">
        <f t="shared" ref="H48:Z48" si="2">H8+H10+H12+H14+H16+H18+H22+H24+H26+H28+H30+H20+H32+H34+H36+H38+H40+H42+H44+H46</f>
        <v>755</v>
      </c>
      <c r="I48" s="8">
        <f t="shared" si="2"/>
        <v>749</v>
      </c>
      <c r="J48" s="8">
        <f t="shared" si="2"/>
        <v>763</v>
      </c>
      <c r="K48" s="8">
        <f t="shared" si="2"/>
        <v>614</v>
      </c>
      <c r="L48" s="8">
        <f t="shared" si="2"/>
        <v>589</v>
      </c>
      <c r="M48" s="8">
        <f t="shared" si="2"/>
        <v>614</v>
      </c>
      <c r="N48" s="8">
        <f t="shared" si="2"/>
        <v>604</v>
      </c>
      <c r="O48" s="8">
        <f t="shared" si="2"/>
        <v>575</v>
      </c>
      <c r="P48" s="8">
        <f t="shared" si="2"/>
        <v>422</v>
      </c>
      <c r="Q48" s="8">
        <f t="shared" si="2"/>
        <v>492</v>
      </c>
      <c r="R48" s="8">
        <f t="shared" si="2"/>
        <v>343</v>
      </c>
      <c r="S48" s="8">
        <f t="shared" si="2"/>
        <v>406</v>
      </c>
      <c r="T48" s="8">
        <f t="shared" si="2"/>
        <v>392</v>
      </c>
      <c r="U48" s="8">
        <f t="shared" si="2"/>
        <v>371</v>
      </c>
      <c r="V48" s="8">
        <f t="shared" si="2"/>
        <v>369</v>
      </c>
      <c r="W48" s="8">
        <f t="shared" si="2"/>
        <v>376</v>
      </c>
      <c r="X48" s="8">
        <f t="shared" si="2"/>
        <v>385</v>
      </c>
      <c r="Y48" s="8">
        <f t="shared" si="2"/>
        <v>360</v>
      </c>
      <c r="Z48" s="8">
        <f t="shared" si="2"/>
        <v>9906</v>
      </c>
      <c r="AA48" s="191"/>
    </row>
  </sheetData>
  <mergeCells count="107">
    <mergeCell ref="A47:E48"/>
    <mergeCell ref="A43:A44"/>
    <mergeCell ref="B43:C44"/>
    <mergeCell ref="D43:D44"/>
    <mergeCell ref="E43:E44"/>
    <mergeCell ref="AA43:AA44"/>
    <mergeCell ref="A45:A46"/>
    <mergeCell ref="B45:C46"/>
    <mergeCell ref="D45:D46"/>
    <mergeCell ref="E45:E46"/>
    <mergeCell ref="AA45:AA46"/>
    <mergeCell ref="A39:A40"/>
    <mergeCell ref="B39:C40"/>
    <mergeCell ref="D39:D40"/>
    <mergeCell ref="E39:E40"/>
    <mergeCell ref="AA39:AA40"/>
    <mergeCell ref="A41:A42"/>
    <mergeCell ref="B41:C42"/>
    <mergeCell ref="D41:D42"/>
    <mergeCell ref="E41:E42"/>
    <mergeCell ref="AA41:AA42"/>
    <mergeCell ref="A35:A36"/>
    <mergeCell ref="B35:C36"/>
    <mergeCell ref="D35:D36"/>
    <mergeCell ref="E35:E36"/>
    <mergeCell ref="AA35:AA36"/>
    <mergeCell ref="A37:A38"/>
    <mergeCell ref="B37:C38"/>
    <mergeCell ref="D37:D38"/>
    <mergeCell ref="E37:E38"/>
    <mergeCell ref="AA37:AA38"/>
    <mergeCell ref="A31:A32"/>
    <mergeCell ref="B31:C32"/>
    <mergeCell ref="D31:D32"/>
    <mergeCell ref="E31:E32"/>
    <mergeCell ref="AA31:AA32"/>
    <mergeCell ref="A33:A34"/>
    <mergeCell ref="B33:C34"/>
    <mergeCell ref="D33:D34"/>
    <mergeCell ref="E33:E34"/>
    <mergeCell ref="AA33:AA34"/>
    <mergeCell ref="A25:A26"/>
    <mergeCell ref="B25:C26"/>
    <mergeCell ref="D25:D26"/>
    <mergeCell ref="E25:E26"/>
    <mergeCell ref="AA25:AA26"/>
    <mergeCell ref="A27:A30"/>
    <mergeCell ref="B27:C28"/>
    <mergeCell ref="D27:D28"/>
    <mergeCell ref="E27:E28"/>
    <mergeCell ref="AA27:AA28"/>
    <mergeCell ref="B29:B30"/>
    <mergeCell ref="C29:C30"/>
    <mergeCell ref="D29:D30"/>
    <mergeCell ref="E29:E30"/>
    <mergeCell ref="AA29:AA30"/>
    <mergeCell ref="A21:A24"/>
    <mergeCell ref="B21:C22"/>
    <mergeCell ref="D21:D22"/>
    <mergeCell ref="E21:E22"/>
    <mergeCell ref="AA21:AA22"/>
    <mergeCell ref="B23:B24"/>
    <mergeCell ref="C23:C24"/>
    <mergeCell ref="D23:D24"/>
    <mergeCell ref="E23:E24"/>
    <mergeCell ref="AA23:AA24"/>
    <mergeCell ref="A17:A20"/>
    <mergeCell ref="B17:C18"/>
    <mergeCell ref="D17:D18"/>
    <mergeCell ref="E17:E18"/>
    <mergeCell ref="AA17:AA18"/>
    <mergeCell ref="B19:B20"/>
    <mergeCell ref="C19:C20"/>
    <mergeCell ref="D19:D20"/>
    <mergeCell ref="E19:E20"/>
    <mergeCell ref="AA19:AA20"/>
    <mergeCell ref="A11:A12"/>
    <mergeCell ref="B11:C12"/>
    <mergeCell ref="D11:D12"/>
    <mergeCell ref="E11:E12"/>
    <mergeCell ref="AA11:AA12"/>
    <mergeCell ref="A13:A16"/>
    <mergeCell ref="B13:C14"/>
    <mergeCell ref="D13:D14"/>
    <mergeCell ref="E13:E14"/>
    <mergeCell ref="AA13:AA14"/>
    <mergeCell ref="B15:B16"/>
    <mergeCell ref="C15:C16"/>
    <mergeCell ref="D15:D16"/>
    <mergeCell ref="E15:E16"/>
    <mergeCell ref="AA15:AA16"/>
    <mergeCell ref="A1:AA1"/>
    <mergeCell ref="A2:E2"/>
    <mergeCell ref="A3:E4"/>
    <mergeCell ref="AA3:AA4"/>
    <mergeCell ref="A5:AA5"/>
    <mergeCell ref="B6:C6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2" zoomScale="75" zoomScaleNormal="75" zoomScaleSheetLayoutView="80" workbookViewId="0">
      <pane xSplit="6" ySplit="5" topLeftCell="G42" activePane="bottomRight" state="frozen"/>
      <selection activeCell="A2" sqref="A2"/>
      <selection pane="topRight" activeCell="G2" sqref="G2"/>
      <selection pane="bottomLeft" activeCell="A7" sqref="A7"/>
      <selection pane="bottomRight" activeCell="J68" sqref="J68"/>
    </sheetView>
  </sheetViews>
  <sheetFormatPr defaultRowHeight="12.75" x14ac:dyDescent="0.25"/>
  <cols>
    <col min="1" max="1" width="5.140625" style="115" customWidth="1"/>
    <col min="2" max="2" width="40.42578125" style="116" customWidth="1"/>
    <col min="3" max="3" width="5.140625" style="117" customWidth="1"/>
    <col min="4" max="4" width="40.42578125" style="118" customWidth="1"/>
    <col min="5" max="5" width="15.42578125" style="115" customWidth="1"/>
    <col min="6" max="6" width="31.140625" style="116" customWidth="1"/>
    <col min="7" max="25" width="4.7109375" style="18" customWidth="1"/>
    <col min="26" max="26" width="8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1871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f>SUM(G3:Y3)</f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f>SUM(G4:Y4)</f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85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1959</v>
      </c>
      <c r="E7" s="321" t="s">
        <v>170</v>
      </c>
      <c r="F7" s="27" t="s">
        <v>6</v>
      </c>
      <c r="G7" s="7">
        <v>78</v>
      </c>
      <c r="H7" s="7">
        <v>56</v>
      </c>
      <c r="I7" s="7">
        <v>60</v>
      </c>
      <c r="J7" s="7">
        <v>56</v>
      </c>
      <c r="K7" s="7">
        <v>56</v>
      </c>
      <c r="L7" s="7">
        <v>72</v>
      </c>
      <c r="M7" s="7">
        <v>42</v>
      </c>
      <c r="N7" s="7">
        <v>64</v>
      </c>
      <c r="O7" s="7">
        <v>43</v>
      </c>
      <c r="P7" s="7">
        <v>48</v>
      </c>
      <c r="Q7" s="7">
        <v>57</v>
      </c>
      <c r="R7" s="7">
        <v>33</v>
      </c>
      <c r="S7" s="7">
        <v>40</v>
      </c>
      <c r="T7" s="7">
        <v>41</v>
      </c>
      <c r="U7" s="7">
        <v>37</v>
      </c>
      <c r="V7" s="7">
        <v>35</v>
      </c>
      <c r="W7" s="7">
        <v>43</v>
      </c>
      <c r="X7" s="7">
        <v>28</v>
      </c>
      <c r="Y7" s="7">
        <v>25</v>
      </c>
      <c r="Z7" s="4">
        <f>SUM(G7:Y7)</f>
        <v>914</v>
      </c>
      <c r="AA7" s="294"/>
    </row>
    <row r="8" spans="1:27" ht="25.5" x14ac:dyDescent="0.25">
      <c r="A8" s="262"/>
      <c r="B8" s="260"/>
      <c r="C8" s="260"/>
      <c r="D8" s="276"/>
      <c r="E8" s="299"/>
      <c r="F8" s="28" t="s">
        <v>3</v>
      </c>
      <c r="G8" s="6">
        <v>78</v>
      </c>
      <c r="H8" s="6">
        <v>56</v>
      </c>
      <c r="I8" s="6">
        <v>60</v>
      </c>
      <c r="J8" s="6">
        <v>56</v>
      </c>
      <c r="K8" s="6">
        <v>56</v>
      </c>
      <c r="L8" s="6">
        <v>72</v>
      </c>
      <c r="M8" s="6">
        <v>42</v>
      </c>
      <c r="N8" s="6">
        <v>64</v>
      </c>
      <c r="O8" s="6">
        <v>43</v>
      </c>
      <c r="P8" s="6">
        <v>48</v>
      </c>
      <c r="Q8" s="6">
        <v>57</v>
      </c>
      <c r="R8" s="6">
        <v>33</v>
      </c>
      <c r="S8" s="6">
        <v>40</v>
      </c>
      <c r="T8" s="6">
        <v>41</v>
      </c>
      <c r="U8" s="6">
        <v>37</v>
      </c>
      <c r="V8" s="6">
        <v>35</v>
      </c>
      <c r="W8" s="6">
        <v>43</v>
      </c>
      <c r="X8" s="6">
        <v>28</v>
      </c>
      <c r="Y8" s="6">
        <v>25</v>
      </c>
      <c r="Z8" s="1">
        <f t="shared" ref="Z8:Z10" si="0">SUM(G8:Y8)</f>
        <v>914</v>
      </c>
      <c r="AA8" s="301"/>
    </row>
    <row r="9" spans="1:27" x14ac:dyDescent="0.25">
      <c r="A9" s="262"/>
      <c r="B9" s="260" t="s">
        <v>10</v>
      </c>
      <c r="C9" s="286" t="s">
        <v>80</v>
      </c>
      <c r="D9" s="276" t="s">
        <v>2146</v>
      </c>
      <c r="E9" s="299" t="s">
        <v>171</v>
      </c>
      <c r="F9" s="28" t="s">
        <v>6</v>
      </c>
      <c r="G9" s="6">
        <v>3</v>
      </c>
      <c r="H9" s="6">
        <v>0</v>
      </c>
      <c r="I9" s="6">
        <v>4</v>
      </c>
      <c r="J9" s="6">
        <v>2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0"/>
        <v>9</v>
      </c>
      <c r="AA9" s="301"/>
    </row>
    <row r="10" spans="1:27" ht="26.25" thickBot="1" x14ac:dyDescent="0.3">
      <c r="A10" s="262"/>
      <c r="B10" s="260"/>
      <c r="C10" s="286"/>
      <c r="D10" s="276"/>
      <c r="E10" s="299"/>
      <c r="F10" s="28" t="s">
        <v>3</v>
      </c>
      <c r="G10" s="6">
        <v>3</v>
      </c>
      <c r="H10" s="6">
        <v>0</v>
      </c>
      <c r="I10" s="6">
        <v>4</v>
      </c>
      <c r="J10" s="6">
        <v>2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f t="shared" si="0"/>
        <v>9</v>
      </c>
      <c r="AA10" s="301"/>
    </row>
    <row r="11" spans="1:27" x14ac:dyDescent="0.25">
      <c r="A11" s="261" t="s">
        <v>12</v>
      </c>
      <c r="B11" s="259" t="s">
        <v>8</v>
      </c>
      <c r="C11" s="259"/>
      <c r="D11" s="275" t="s">
        <v>1960</v>
      </c>
      <c r="E11" s="321" t="s">
        <v>172</v>
      </c>
      <c r="F11" s="27" t="s">
        <v>6</v>
      </c>
      <c r="G11" s="7">
        <v>10</v>
      </c>
      <c r="H11" s="7">
        <v>14</v>
      </c>
      <c r="I11" s="7">
        <v>19</v>
      </c>
      <c r="J11" s="7">
        <v>15</v>
      </c>
      <c r="K11" s="7">
        <v>27</v>
      </c>
      <c r="L11" s="7">
        <v>27</v>
      </c>
      <c r="M11" s="7">
        <v>26</v>
      </c>
      <c r="N11" s="7">
        <v>22</v>
      </c>
      <c r="O11" s="7">
        <v>15</v>
      </c>
      <c r="P11" s="7">
        <v>52</v>
      </c>
      <c r="Q11" s="7">
        <v>35</v>
      </c>
      <c r="R11" s="7">
        <v>41</v>
      </c>
      <c r="S11" s="7">
        <v>36</v>
      </c>
      <c r="T11" s="7">
        <v>36</v>
      </c>
      <c r="U11" s="7">
        <v>25</v>
      </c>
      <c r="V11" s="7">
        <v>30</v>
      </c>
      <c r="W11" s="7">
        <v>22</v>
      </c>
      <c r="X11" s="7">
        <v>26</v>
      </c>
      <c r="Y11" s="7">
        <v>23</v>
      </c>
      <c r="Z11" s="4">
        <f>SUM(G11:Y11)</f>
        <v>501</v>
      </c>
      <c r="AA11" s="294"/>
    </row>
    <row r="12" spans="1:27" ht="26.25" thickBot="1" x14ac:dyDescent="0.3">
      <c r="A12" s="262"/>
      <c r="B12" s="260"/>
      <c r="C12" s="260"/>
      <c r="D12" s="276"/>
      <c r="E12" s="299"/>
      <c r="F12" s="28" t="s">
        <v>3</v>
      </c>
      <c r="G12" s="6">
        <v>10</v>
      </c>
      <c r="H12" s="6">
        <v>14</v>
      </c>
      <c r="I12" s="6">
        <v>19</v>
      </c>
      <c r="J12" s="6">
        <v>15</v>
      </c>
      <c r="K12" s="6">
        <v>27</v>
      </c>
      <c r="L12" s="6">
        <v>27</v>
      </c>
      <c r="M12" s="6">
        <v>26</v>
      </c>
      <c r="N12" s="6">
        <v>22</v>
      </c>
      <c r="O12" s="6">
        <v>15</v>
      </c>
      <c r="P12" s="6">
        <v>52</v>
      </c>
      <c r="Q12" s="6">
        <v>35</v>
      </c>
      <c r="R12" s="6">
        <v>41</v>
      </c>
      <c r="S12" s="6">
        <v>36</v>
      </c>
      <c r="T12" s="6">
        <v>36</v>
      </c>
      <c r="U12" s="6">
        <v>25</v>
      </c>
      <c r="V12" s="6">
        <v>30</v>
      </c>
      <c r="W12" s="6">
        <v>22</v>
      </c>
      <c r="X12" s="6">
        <v>26</v>
      </c>
      <c r="Y12" s="6">
        <v>23</v>
      </c>
      <c r="Z12" s="1">
        <f t="shared" ref="Z12:Z20" si="1">SUM(G12:Y12)</f>
        <v>501</v>
      </c>
      <c r="AA12" s="301"/>
    </row>
    <row r="13" spans="1:27" x14ac:dyDescent="0.25">
      <c r="A13" s="261" t="s">
        <v>22</v>
      </c>
      <c r="B13" s="259" t="s">
        <v>8</v>
      </c>
      <c r="C13" s="259"/>
      <c r="D13" s="275" t="s">
        <v>1961</v>
      </c>
      <c r="E13" s="321" t="s">
        <v>175</v>
      </c>
      <c r="F13" s="27" t="s">
        <v>6</v>
      </c>
      <c r="G13" s="7">
        <v>28</v>
      </c>
      <c r="H13" s="7">
        <v>14</v>
      </c>
      <c r="I13" s="7">
        <v>21</v>
      </c>
      <c r="J13" s="7">
        <v>24</v>
      </c>
      <c r="K13" s="7">
        <v>19</v>
      </c>
      <c r="L13" s="7">
        <v>23</v>
      </c>
      <c r="M13" s="7">
        <v>22</v>
      </c>
      <c r="N13" s="7">
        <v>19</v>
      </c>
      <c r="O13" s="7">
        <v>13</v>
      </c>
      <c r="P13" s="7">
        <v>17</v>
      </c>
      <c r="Q13" s="7">
        <v>11</v>
      </c>
      <c r="R13" s="7">
        <v>15</v>
      </c>
      <c r="S13" s="7">
        <v>13</v>
      </c>
      <c r="T13" s="7">
        <v>11</v>
      </c>
      <c r="U13" s="7">
        <v>6</v>
      </c>
      <c r="V13" s="7">
        <v>11</v>
      </c>
      <c r="W13" s="7">
        <v>7</v>
      </c>
      <c r="X13" s="7">
        <v>5</v>
      </c>
      <c r="Y13" s="7">
        <v>7</v>
      </c>
      <c r="Z13" s="4">
        <f>SUM(G13:Y13)</f>
        <v>286</v>
      </c>
      <c r="AA13" s="294"/>
    </row>
    <row r="14" spans="1:27" ht="25.5" x14ac:dyDescent="0.25">
      <c r="A14" s="262"/>
      <c r="B14" s="260"/>
      <c r="C14" s="260"/>
      <c r="D14" s="276"/>
      <c r="E14" s="299"/>
      <c r="F14" s="28" t="s">
        <v>3</v>
      </c>
      <c r="G14" s="6">
        <v>28</v>
      </c>
      <c r="H14" s="6">
        <v>14</v>
      </c>
      <c r="I14" s="6">
        <v>21</v>
      </c>
      <c r="J14" s="6">
        <v>24</v>
      </c>
      <c r="K14" s="6">
        <v>19</v>
      </c>
      <c r="L14" s="6">
        <v>23</v>
      </c>
      <c r="M14" s="6">
        <v>22</v>
      </c>
      <c r="N14" s="6">
        <v>19</v>
      </c>
      <c r="O14" s="6">
        <v>13</v>
      </c>
      <c r="P14" s="6">
        <v>17</v>
      </c>
      <c r="Q14" s="6">
        <v>11</v>
      </c>
      <c r="R14" s="6">
        <v>15</v>
      </c>
      <c r="S14" s="6">
        <v>13</v>
      </c>
      <c r="T14" s="6">
        <v>11</v>
      </c>
      <c r="U14" s="6">
        <v>6</v>
      </c>
      <c r="V14" s="6">
        <v>11</v>
      </c>
      <c r="W14" s="6">
        <v>7</v>
      </c>
      <c r="X14" s="6">
        <v>5</v>
      </c>
      <c r="Y14" s="6">
        <v>7</v>
      </c>
      <c r="Z14" s="1">
        <f t="shared" si="1"/>
        <v>286</v>
      </c>
      <c r="AA14" s="301"/>
    </row>
    <row r="15" spans="1:27" x14ac:dyDescent="0.25">
      <c r="A15" s="262"/>
      <c r="B15" s="260" t="s">
        <v>10</v>
      </c>
      <c r="C15" s="286" t="s">
        <v>76</v>
      </c>
      <c r="D15" s="276" t="s">
        <v>2147</v>
      </c>
      <c r="E15" s="299" t="s">
        <v>176</v>
      </c>
      <c r="F15" s="28" t="s">
        <v>6</v>
      </c>
      <c r="G15" s="6">
        <v>7</v>
      </c>
      <c r="H15" s="6">
        <v>9</v>
      </c>
      <c r="I15" s="6">
        <v>9</v>
      </c>
      <c r="J15" s="6">
        <v>9</v>
      </c>
      <c r="K15" s="6">
        <v>7</v>
      </c>
      <c r="L15" s="6">
        <v>4</v>
      </c>
      <c r="M15" s="6">
        <v>5</v>
      </c>
      <c r="N15" s="6">
        <v>7</v>
      </c>
      <c r="O15" s="6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f t="shared" si="1"/>
        <v>57</v>
      </c>
      <c r="AA15" s="301"/>
    </row>
    <row r="16" spans="1:27" ht="26.25" thickBot="1" x14ac:dyDescent="0.3">
      <c r="A16" s="262"/>
      <c r="B16" s="260"/>
      <c r="C16" s="286"/>
      <c r="D16" s="276"/>
      <c r="E16" s="299"/>
      <c r="F16" s="28" t="s">
        <v>3</v>
      </c>
      <c r="G16" s="6">
        <v>7</v>
      </c>
      <c r="H16" s="6">
        <v>9</v>
      </c>
      <c r="I16" s="6">
        <v>9</v>
      </c>
      <c r="J16" s="6">
        <v>9</v>
      </c>
      <c r="K16" s="6">
        <v>7</v>
      </c>
      <c r="L16" s="6">
        <v>4</v>
      </c>
      <c r="M16" s="6">
        <v>5</v>
      </c>
      <c r="N16" s="6">
        <v>7</v>
      </c>
      <c r="O16" s="6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f t="shared" si="1"/>
        <v>57</v>
      </c>
      <c r="AA16" s="301"/>
    </row>
    <row r="17" spans="1:27" x14ac:dyDescent="0.25">
      <c r="A17" s="261" t="s">
        <v>24</v>
      </c>
      <c r="B17" s="259" t="s">
        <v>8</v>
      </c>
      <c r="C17" s="259"/>
      <c r="D17" s="275" t="s">
        <v>1962</v>
      </c>
      <c r="E17" s="321" t="s">
        <v>177</v>
      </c>
      <c r="F17" s="27" t="s">
        <v>6</v>
      </c>
      <c r="G17" s="7">
        <v>53</v>
      </c>
      <c r="H17" s="7">
        <v>57</v>
      </c>
      <c r="I17" s="7">
        <v>57</v>
      </c>
      <c r="J17" s="7">
        <v>58</v>
      </c>
      <c r="K17" s="7">
        <v>67</v>
      </c>
      <c r="L17" s="7">
        <v>41</v>
      </c>
      <c r="M17" s="7">
        <v>41</v>
      </c>
      <c r="N17" s="7">
        <v>39</v>
      </c>
      <c r="O17" s="7">
        <v>40</v>
      </c>
      <c r="P17" s="7">
        <v>29</v>
      </c>
      <c r="Q17" s="7">
        <v>38</v>
      </c>
      <c r="R17" s="7">
        <v>25</v>
      </c>
      <c r="S17" s="7">
        <v>17</v>
      </c>
      <c r="T17" s="7">
        <v>22</v>
      </c>
      <c r="U17" s="7">
        <v>10</v>
      </c>
      <c r="V17" s="7">
        <v>21</v>
      </c>
      <c r="W17" s="7">
        <v>18</v>
      </c>
      <c r="X17" s="7">
        <v>25</v>
      </c>
      <c r="Y17" s="7">
        <v>27</v>
      </c>
      <c r="Z17" s="4">
        <f>SUM(G17:Y17)</f>
        <v>685</v>
      </c>
      <c r="AA17" s="294"/>
    </row>
    <row r="18" spans="1:27" ht="25.5" x14ac:dyDescent="0.25">
      <c r="A18" s="262"/>
      <c r="B18" s="260"/>
      <c r="C18" s="260"/>
      <c r="D18" s="276"/>
      <c r="E18" s="299"/>
      <c r="F18" s="28" t="s">
        <v>3</v>
      </c>
      <c r="G18" s="6">
        <v>53</v>
      </c>
      <c r="H18" s="6">
        <v>57</v>
      </c>
      <c r="I18" s="6">
        <v>57</v>
      </c>
      <c r="J18" s="6">
        <v>58</v>
      </c>
      <c r="K18" s="6">
        <v>67</v>
      </c>
      <c r="L18" s="6">
        <v>41</v>
      </c>
      <c r="M18" s="6">
        <v>41</v>
      </c>
      <c r="N18" s="6">
        <v>39</v>
      </c>
      <c r="O18" s="6">
        <v>40</v>
      </c>
      <c r="P18" s="6">
        <v>29</v>
      </c>
      <c r="Q18" s="6">
        <v>38</v>
      </c>
      <c r="R18" s="6">
        <v>25</v>
      </c>
      <c r="S18" s="6">
        <v>17</v>
      </c>
      <c r="T18" s="6">
        <v>22</v>
      </c>
      <c r="U18" s="6">
        <v>10</v>
      </c>
      <c r="V18" s="6">
        <v>21</v>
      </c>
      <c r="W18" s="6">
        <v>18</v>
      </c>
      <c r="X18" s="6">
        <v>25</v>
      </c>
      <c r="Y18" s="6">
        <v>27</v>
      </c>
      <c r="Z18" s="1">
        <f t="shared" si="1"/>
        <v>685</v>
      </c>
      <c r="AA18" s="301"/>
    </row>
    <row r="19" spans="1:27" x14ac:dyDescent="0.25">
      <c r="A19" s="262"/>
      <c r="B19" s="260" t="s">
        <v>10</v>
      </c>
      <c r="C19" s="286" t="s">
        <v>178</v>
      </c>
      <c r="D19" s="276" t="s">
        <v>1969</v>
      </c>
      <c r="E19" s="299" t="s">
        <v>179</v>
      </c>
      <c r="F19" s="28" t="s">
        <v>6</v>
      </c>
      <c r="G19" s="6">
        <v>15</v>
      </c>
      <c r="H19" s="6">
        <v>13</v>
      </c>
      <c r="I19" s="6">
        <v>20</v>
      </c>
      <c r="J19" s="6">
        <v>22</v>
      </c>
      <c r="K19" s="6">
        <v>19</v>
      </c>
      <c r="L19" s="6">
        <v>23</v>
      </c>
      <c r="M19" s="6">
        <v>25</v>
      </c>
      <c r="N19" s="6">
        <v>28</v>
      </c>
      <c r="O19" s="6">
        <v>14</v>
      </c>
      <c r="P19" s="1">
        <v>8</v>
      </c>
      <c r="Q19" s="1">
        <v>0</v>
      </c>
      <c r="R19" s="1">
        <v>9</v>
      </c>
      <c r="S19" s="1">
        <v>8</v>
      </c>
      <c r="T19" s="1">
        <v>3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f t="shared" si="1"/>
        <v>207</v>
      </c>
      <c r="AA19" s="301"/>
    </row>
    <row r="20" spans="1:27" ht="26.25" thickBot="1" x14ac:dyDescent="0.3">
      <c r="A20" s="262"/>
      <c r="B20" s="260"/>
      <c r="C20" s="286"/>
      <c r="D20" s="276"/>
      <c r="E20" s="299"/>
      <c r="F20" s="28" t="s">
        <v>3</v>
      </c>
      <c r="G20" s="6">
        <v>15</v>
      </c>
      <c r="H20" s="6">
        <v>13</v>
      </c>
      <c r="I20" s="6">
        <v>20</v>
      </c>
      <c r="J20" s="6">
        <v>22</v>
      </c>
      <c r="K20" s="6">
        <v>19</v>
      </c>
      <c r="L20" s="6">
        <v>23</v>
      </c>
      <c r="M20" s="6">
        <v>25</v>
      </c>
      <c r="N20" s="6">
        <v>28</v>
      </c>
      <c r="O20" s="6">
        <v>14</v>
      </c>
      <c r="P20" s="1">
        <v>8</v>
      </c>
      <c r="Q20" s="1">
        <v>0</v>
      </c>
      <c r="R20" s="1">
        <v>9</v>
      </c>
      <c r="S20" s="1">
        <v>8</v>
      </c>
      <c r="T20" s="1">
        <v>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f t="shared" si="1"/>
        <v>207</v>
      </c>
      <c r="AA20" s="301"/>
    </row>
    <row r="21" spans="1:27" x14ac:dyDescent="0.25">
      <c r="A21" s="261" t="s">
        <v>25</v>
      </c>
      <c r="B21" s="259" t="s">
        <v>8</v>
      </c>
      <c r="C21" s="259"/>
      <c r="D21" s="275" t="s">
        <v>1963</v>
      </c>
      <c r="E21" s="321" t="s">
        <v>180</v>
      </c>
      <c r="F21" s="27" t="s">
        <v>6</v>
      </c>
      <c r="G21" s="7">
        <v>28</v>
      </c>
      <c r="H21" s="7">
        <v>23</v>
      </c>
      <c r="I21" s="7">
        <v>14</v>
      </c>
      <c r="J21" s="7">
        <v>18</v>
      </c>
      <c r="K21" s="7">
        <v>132</v>
      </c>
      <c r="L21" s="7">
        <v>133</v>
      </c>
      <c r="M21" s="7">
        <v>71</v>
      </c>
      <c r="N21" s="7">
        <v>59</v>
      </c>
      <c r="O21" s="7">
        <v>56</v>
      </c>
      <c r="P21" s="7">
        <v>72</v>
      </c>
      <c r="Q21" s="7">
        <v>56</v>
      </c>
      <c r="R21" s="7">
        <v>48</v>
      </c>
      <c r="S21" s="7">
        <v>29</v>
      </c>
      <c r="T21" s="7">
        <v>0</v>
      </c>
      <c r="U21" s="7">
        <v>20</v>
      </c>
      <c r="V21" s="7">
        <v>29</v>
      </c>
      <c r="W21" s="7">
        <v>34</v>
      </c>
      <c r="X21" s="7">
        <v>25</v>
      </c>
      <c r="Y21" s="7">
        <v>30</v>
      </c>
      <c r="Z21" s="4">
        <f>SUM(G21:Y21)</f>
        <v>877</v>
      </c>
      <c r="AA21" s="294"/>
    </row>
    <row r="22" spans="1:27" ht="26.25" thickBot="1" x14ac:dyDescent="0.3">
      <c r="A22" s="262"/>
      <c r="B22" s="260"/>
      <c r="C22" s="260"/>
      <c r="D22" s="276"/>
      <c r="E22" s="299"/>
      <c r="F22" s="28" t="s">
        <v>3</v>
      </c>
      <c r="G22" s="6">
        <v>28</v>
      </c>
      <c r="H22" s="6">
        <v>23</v>
      </c>
      <c r="I22" s="6">
        <v>14</v>
      </c>
      <c r="J22" s="6">
        <v>18</v>
      </c>
      <c r="K22" s="6">
        <v>132</v>
      </c>
      <c r="L22" s="6">
        <v>133</v>
      </c>
      <c r="M22" s="6">
        <v>71</v>
      </c>
      <c r="N22" s="6">
        <v>59</v>
      </c>
      <c r="O22" s="6">
        <v>56</v>
      </c>
      <c r="P22" s="6">
        <v>72</v>
      </c>
      <c r="Q22" s="6">
        <v>56</v>
      </c>
      <c r="R22" s="6">
        <v>48</v>
      </c>
      <c r="S22" s="6">
        <v>29</v>
      </c>
      <c r="T22" s="6">
        <v>0</v>
      </c>
      <c r="U22" s="6">
        <v>20</v>
      </c>
      <c r="V22" s="6">
        <v>29</v>
      </c>
      <c r="W22" s="6">
        <v>34</v>
      </c>
      <c r="X22" s="6">
        <v>25</v>
      </c>
      <c r="Y22" s="6">
        <v>30</v>
      </c>
      <c r="Z22" s="1">
        <f t="shared" ref="Z22" si="2">SUM(G22:Y22)</f>
        <v>877</v>
      </c>
      <c r="AA22" s="301"/>
    </row>
    <row r="23" spans="1:27" x14ac:dyDescent="0.25">
      <c r="A23" s="261" t="s">
        <v>26</v>
      </c>
      <c r="B23" s="259" t="s">
        <v>8</v>
      </c>
      <c r="C23" s="259"/>
      <c r="D23" s="275" t="s">
        <v>1964</v>
      </c>
      <c r="E23" s="321" t="s">
        <v>181</v>
      </c>
      <c r="F23" s="27" t="s">
        <v>6</v>
      </c>
      <c r="G23" s="7">
        <v>67</v>
      </c>
      <c r="H23" s="7">
        <v>57</v>
      </c>
      <c r="I23" s="7">
        <v>64</v>
      </c>
      <c r="J23" s="7">
        <v>66</v>
      </c>
      <c r="K23" s="7">
        <v>72</v>
      </c>
      <c r="L23" s="7">
        <v>83</v>
      </c>
      <c r="M23" s="7">
        <v>66</v>
      </c>
      <c r="N23" s="7">
        <v>2</v>
      </c>
      <c r="O23" s="7">
        <v>45</v>
      </c>
      <c r="P23" s="7">
        <v>100</v>
      </c>
      <c r="Q23" s="7">
        <v>31</v>
      </c>
      <c r="R23" s="7">
        <v>38</v>
      </c>
      <c r="S23" s="7">
        <v>16</v>
      </c>
      <c r="T23" s="7">
        <v>36</v>
      </c>
      <c r="U23" s="7">
        <v>21</v>
      </c>
      <c r="V23" s="7">
        <v>0</v>
      </c>
      <c r="W23" s="7">
        <v>0</v>
      </c>
      <c r="X23" s="7">
        <v>0</v>
      </c>
      <c r="Y23" s="7">
        <v>0</v>
      </c>
      <c r="Z23" s="4">
        <f>SUM(G23:Y23)</f>
        <v>764</v>
      </c>
      <c r="AA23" s="294"/>
    </row>
    <row r="24" spans="1:27" ht="26.25" thickBot="1" x14ac:dyDescent="0.3">
      <c r="A24" s="262"/>
      <c r="B24" s="260"/>
      <c r="C24" s="260"/>
      <c r="D24" s="276"/>
      <c r="E24" s="299"/>
      <c r="F24" s="28" t="s">
        <v>3</v>
      </c>
      <c r="G24" s="6">
        <v>67</v>
      </c>
      <c r="H24" s="6">
        <v>57</v>
      </c>
      <c r="I24" s="6">
        <v>64</v>
      </c>
      <c r="J24" s="6">
        <v>66</v>
      </c>
      <c r="K24" s="6">
        <v>72</v>
      </c>
      <c r="L24" s="6">
        <v>83</v>
      </c>
      <c r="M24" s="6">
        <v>66</v>
      </c>
      <c r="N24" s="6">
        <v>2</v>
      </c>
      <c r="O24" s="6">
        <v>45</v>
      </c>
      <c r="P24" s="6">
        <v>100</v>
      </c>
      <c r="Q24" s="6">
        <v>31</v>
      </c>
      <c r="R24" s="6">
        <v>38</v>
      </c>
      <c r="S24" s="6">
        <v>16</v>
      </c>
      <c r="T24" s="6">
        <v>36</v>
      </c>
      <c r="U24" s="6">
        <v>21</v>
      </c>
      <c r="V24" s="6">
        <v>0</v>
      </c>
      <c r="W24" s="6">
        <v>0</v>
      </c>
      <c r="X24" s="6">
        <v>0</v>
      </c>
      <c r="Y24" s="6">
        <v>0</v>
      </c>
      <c r="Z24" s="1">
        <f t="shared" ref="Z24" si="3">SUM(G24:Y24)</f>
        <v>764</v>
      </c>
      <c r="AA24" s="301"/>
    </row>
    <row r="25" spans="1:27" x14ac:dyDescent="0.25">
      <c r="A25" s="261" t="s">
        <v>27</v>
      </c>
      <c r="B25" s="259" t="s">
        <v>8</v>
      </c>
      <c r="C25" s="259"/>
      <c r="D25" s="275" t="s">
        <v>1965</v>
      </c>
      <c r="E25" s="321" t="s">
        <v>182</v>
      </c>
      <c r="F25" s="27" t="s">
        <v>6</v>
      </c>
      <c r="G25" s="7">
        <v>42</v>
      </c>
      <c r="H25" s="7">
        <v>37</v>
      </c>
      <c r="I25" s="7">
        <v>49</v>
      </c>
      <c r="J25" s="7">
        <v>23</v>
      </c>
      <c r="K25" s="7">
        <v>41</v>
      </c>
      <c r="L25" s="7">
        <v>23</v>
      </c>
      <c r="M25" s="7">
        <v>31</v>
      </c>
      <c r="N25" s="7">
        <v>19</v>
      </c>
      <c r="O25" s="7">
        <v>0</v>
      </c>
      <c r="P25" s="7">
        <v>13</v>
      </c>
      <c r="Q25" s="7">
        <v>10</v>
      </c>
      <c r="R25" s="7">
        <v>28</v>
      </c>
      <c r="S25" s="7">
        <v>17</v>
      </c>
      <c r="T25" s="7">
        <v>19</v>
      </c>
      <c r="U25" s="7">
        <v>13</v>
      </c>
      <c r="V25" s="7">
        <v>12</v>
      </c>
      <c r="W25" s="7">
        <v>11</v>
      </c>
      <c r="X25" s="7">
        <v>10</v>
      </c>
      <c r="Y25" s="7">
        <v>10</v>
      </c>
      <c r="Z25" s="4">
        <f>SUM(G25:Y25)</f>
        <v>408</v>
      </c>
      <c r="AA25" s="294"/>
    </row>
    <row r="26" spans="1:27" ht="25.5" x14ac:dyDescent="0.25">
      <c r="A26" s="262"/>
      <c r="B26" s="260"/>
      <c r="C26" s="260"/>
      <c r="D26" s="276"/>
      <c r="E26" s="299"/>
      <c r="F26" s="28" t="s">
        <v>3</v>
      </c>
      <c r="G26" s="6">
        <v>42</v>
      </c>
      <c r="H26" s="6">
        <v>37</v>
      </c>
      <c r="I26" s="6">
        <v>49</v>
      </c>
      <c r="J26" s="6">
        <v>23</v>
      </c>
      <c r="K26" s="6">
        <v>41</v>
      </c>
      <c r="L26" s="6">
        <v>23</v>
      </c>
      <c r="M26" s="6">
        <v>31</v>
      </c>
      <c r="N26" s="6">
        <v>19</v>
      </c>
      <c r="O26" s="6">
        <v>0</v>
      </c>
      <c r="P26" s="6">
        <v>13</v>
      </c>
      <c r="Q26" s="6">
        <v>10</v>
      </c>
      <c r="R26" s="6">
        <v>28</v>
      </c>
      <c r="S26" s="6">
        <v>17</v>
      </c>
      <c r="T26" s="6">
        <v>19</v>
      </c>
      <c r="U26" s="6">
        <v>13</v>
      </c>
      <c r="V26" s="6">
        <v>12</v>
      </c>
      <c r="W26" s="6">
        <v>11</v>
      </c>
      <c r="X26" s="6">
        <v>10</v>
      </c>
      <c r="Y26" s="6">
        <v>10</v>
      </c>
      <c r="Z26" s="1">
        <f t="shared" ref="Z26:Z28" si="4">SUM(G26:Y26)</f>
        <v>408</v>
      </c>
      <c r="AA26" s="301"/>
    </row>
    <row r="27" spans="1:27" x14ac:dyDescent="0.25">
      <c r="A27" s="262"/>
      <c r="B27" s="260" t="s">
        <v>10</v>
      </c>
      <c r="C27" s="286" t="s">
        <v>183</v>
      </c>
      <c r="D27" s="276" t="s">
        <v>2148</v>
      </c>
      <c r="E27" s="299" t="s">
        <v>184</v>
      </c>
      <c r="F27" s="28" t="s">
        <v>6</v>
      </c>
      <c r="G27" s="6">
        <v>13</v>
      </c>
      <c r="H27" s="6">
        <v>5</v>
      </c>
      <c r="I27" s="6">
        <v>11</v>
      </c>
      <c r="J27" s="6">
        <v>13</v>
      </c>
      <c r="K27" s="6">
        <v>11</v>
      </c>
      <c r="L27" s="6">
        <v>8</v>
      </c>
      <c r="M27" s="6">
        <v>7</v>
      </c>
      <c r="N27" s="6">
        <v>0</v>
      </c>
      <c r="O27" s="6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f t="shared" si="4"/>
        <v>68</v>
      </c>
      <c r="AA27" s="301"/>
    </row>
    <row r="28" spans="1:27" ht="26.25" thickBot="1" x14ac:dyDescent="0.3">
      <c r="A28" s="262"/>
      <c r="B28" s="260"/>
      <c r="C28" s="286"/>
      <c r="D28" s="276"/>
      <c r="E28" s="299"/>
      <c r="F28" s="28" t="s">
        <v>3</v>
      </c>
      <c r="G28" s="6">
        <v>13</v>
      </c>
      <c r="H28" s="6">
        <v>5</v>
      </c>
      <c r="I28" s="6">
        <v>11</v>
      </c>
      <c r="J28" s="6">
        <v>13</v>
      </c>
      <c r="K28" s="6">
        <v>11</v>
      </c>
      <c r="L28" s="6">
        <v>8</v>
      </c>
      <c r="M28" s="6">
        <v>7</v>
      </c>
      <c r="N28" s="6">
        <v>0</v>
      </c>
      <c r="O28" s="6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f t="shared" si="4"/>
        <v>68</v>
      </c>
      <c r="AA28" s="301"/>
    </row>
    <row r="29" spans="1:27" x14ac:dyDescent="0.25">
      <c r="A29" s="261" t="s">
        <v>28</v>
      </c>
      <c r="B29" s="259" t="s">
        <v>8</v>
      </c>
      <c r="C29" s="259"/>
      <c r="D29" s="275" t="s">
        <v>1966</v>
      </c>
      <c r="E29" s="321" t="s">
        <v>185</v>
      </c>
      <c r="F29" s="27" t="s">
        <v>6</v>
      </c>
      <c r="G29" s="7">
        <v>104</v>
      </c>
      <c r="H29" s="7">
        <v>110</v>
      </c>
      <c r="I29" s="7">
        <v>117</v>
      </c>
      <c r="J29" s="7">
        <v>93</v>
      </c>
      <c r="K29" s="7">
        <v>60</v>
      </c>
      <c r="L29" s="7">
        <v>50</v>
      </c>
      <c r="M29" s="7">
        <v>84</v>
      </c>
      <c r="N29" s="7">
        <v>62</v>
      </c>
      <c r="O29" s="7">
        <v>45</v>
      </c>
      <c r="P29" s="7">
        <v>0</v>
      </c>
      <c r="Q29" s="7">
        <v>74</v>
      </c>
      <c r="R29" s="7">
        <v>53</v>
      </c>
      <c r="S29" s="7">
        <v>48</v>
      </c>
      <c r="T29" s="7">
        <v>44</v>
      </c>
      <c r="U29" s="7">
        <v>29</v>
      </c>
      <c r="V29" s="7">
        <v>42</v>
      </c>
      <c r="W29" s="7">
        <v>25</v>
      </c>
      <c r="X29" s="7">
        <v>30</v>
      </c>
      <c r="Y29" s="7">
        <v>25</v>
      </c>
      <c r="Z29" s="4">
        <f>SUM(G29:Y29)</f>
        <v>1095</v>
      </c>
      <c r="AA29" s="294"/>
    </row>
    <row r="30" spans="1:27" ht="26.25" thickBot="1" x14ac:dyDescent="0.3">
      <c r="A30" s="262"/>
      <c r="B30" s="260"/>
      <c r="C30" s="260"/>
      <c r="D30" s="276"/>
      <c r="E30" s="299"/>
      <c r="F30" s="28" t="s">
        <v>3</v>
      </c>
      <c r="G30" s="6">
        <v>104</v>
      </c>
      <c r="H30" s="6">
        <v>110</v>
      </c>
      <c r="I30" s="6">
        <v>117</v>
      </c>
      <c r="J30" s="6">
        <v>93</v>
      </c>
      <c r="K30" s="6">
        <v>60</v>
      </c>
      <c r="L30" s="6">
        <v>50</v>
      </c>
      <c r="M30" s="6">
        <v>84</v>
      </c>
      <c r="N30" s="6">
        <v>62</v>
      </c>
      <c r="O30" s="6">
        <v>45</v>
      </c>
      <c r="P30" s="6">
        <v>0</v>
      </c>
      <c r="Q30" s="6">
        <v>74</v>
      </c>
      <c r="R30" s="6">
        <v>53</v>
      </c>
      <c r="S30" s="6">
        <v>48</v>
      </c>
      <c r="T30" s="6">
        <v>44</v>
      </c>
      <c r="U30" s="6">
        <v>29</v>
      </c>
      <c r="V30" s="6">
        <v>42</v>
      </c>
      <c r="W30" s="6">
        <v>25</v>
      </c>
      <c r="X30" s="6">
        <v>30</v>
      </c>
      <c r="Y30" s="6">
        <v>25</v>
      </c>
      <c r="Z30" s="1">
        <f t="shared" ref="Z30" si="5">SUM(G30:Y30)</f>
        <v>1095</v>
      </c>
      <c r="AA30" s="301"/>
    </row>
    <row r="31" spans="1:27" x14ac:dyDescent="0.25">
      <c r="A31" s="261" t="s">
        <v>30</v>
      </c>
      <c r="B31" s="259" t="s">
        <v>8</v>
      </c>
      <c r="C31" s="259"/>
      <c r="D31" s="275" t="s">
        <v>1967</v>
      </c>
      <c r="E31" s="321" t="s">
        <v>186</v>
      </c>
      <c r="F31" s="27" t="s">
        <v>6</v>
      </c>
      <c r="G31" s="7">
        <v>84</v>
      </c>
      <c r="H31" s="7">
        <v>78</v>
      </c>
      <c r="I31" s="7">
        <v>65</v>
      </c>
      <c r="J31" s="7">
        <v>87</v>
      </c>
      <c r="K31" s="7">
        <v>85</v>
      </c>
      <c r="L31" s="7">
        <v>66</v>
      </c>
      <c r="M31" s="7">
        <v>98</v>
      </c>
      <c r="N31" s="7">
        <v>49</v>
      </c>
      <c r="O31" s="7">
        <v>44</v>
      </c>
      <c r="P31" s="7">
        <v>54</v>
      </c>
      <c r="Q31" s="7">
        <v>53</v>
      </c>
      <c r="R31" s="7">
        <v>60</v>
      </c>
      <c r="S31" s="7">
        <v>65</v>
      </c>
      <c r="T31" s="7">
        <v>75</v>
      </c>
      <c r="U31" s="7">
        <v>56</v>
      </c>
      <c r="V31" s="7">
        <v>44</v>
      </c>
      <c r="W31" s="7">
        <v>60</v>
      </c>
      <c r="X31" s="7">
        <v>59</v>
      </c>
      <c r="Y31" s="7">
        <v>56</v>
      </c>
      <c r="Z31" s="4">
        <f>SUM(G31:Y31)</f>
        <v>1238</v>
      </c>
      <c r="AA31" s="294"/>
    </row>
    <row r="32" spans="1:27" ht="25.5" x14ac:dyDescent="0.25">
      <c r="A32" s="262"/>
      <c r="B32" s="260"/>
      <c r="C32" s="260"/>
      <c r="D32" s="276"/>
      <c r="E32" s="299"/>
      <c r="F32" s="28" t="s">
        <v>3</v>
      </c>
      <c r="G32" s="6">
        <v>84</v>
      </c>
      <c r="H32" s="6">
        <v>78</v>
      </c>
      <c r="I32" s="6">
        <v>65</v>
      </c>
      <c r="J32" s="6">
        <v>87</v>
      </c>
      <c r="K32" s="6">
        <v>85</v>
      </c>
      <c r="L32" s="6">
        <v>66</v>
      </c>
      <c r="M32" s="6">
        <v>98</v>
      </c>
      <c r="N32" s="6">
        <v>49</v>
      </c>
      <c r="O32" s="6">
        <v>44</v>
      </c>
      <c r="P32" s="6">
        <v>54</v>
      </c>
      <c r="Q32" s="6">
        <v>53</v>
      </c>
      <c r="R32" s="6">
        <v>60</v>
      </c>
      <c r="S32" s="6">
        <v>65</v>
      </c>
      <c r="T32" s="6">
        <v>75</v>
      </c>
      <c r="U32" s="6">
        <v>56</v>
      </c>
      <c r="V32" s="6">
        <v>44</v>
      </c>
      <c r="W32" s="6">
        <v>60</v>
      </c>
      <c r="X32" s="6">
        <v>59</v>
      </c>
      <c r="Y32" s="6">
        <v>56</v>
      </c>
      <c r="Z32" s="1">
        <f t="shared" ref="Z32:Z36" si="6">SUM(G32:Y32)</f>
        <v>1238</v>
      </c>
      <c r="AA32" s="301"/>
    </row>
    <row r="33" spans="1:27" x14ac:dyDescent="0.25">
      <c r="A33" s="262"/>
      <c r="B33" s="260" t="s">
        <v>10</v>
      </c>
      <c r="C33" s="286" t="s">
        <v>70</v>
      </c>
      <c r="D33" s="276" t="s">
        <v>2149</v>
      </c>
      <c r="E33" s="299" t="s">
        <v>187</v>
      </c>
      <c r="F33" s="28" t="s">
        <v>6</v>
      </c>
      <c r="G33" s="6">
        <v>19</v>
      </c>
      <c r="H33" s="6">
        <v>34</v>
      </c>
      <c r="I33" s="6">
        <v>28</v>
      </c>
      <c r="J33" s="6">
        <v>38</v>
      </c>
      <c r="K33" s="6">
        <v>36</v>
      </c>
      <c r="L33" s="6">
        <v>21</v>
      </c>
      <c r="M33" s="6">
        <v>24</v>
      </c>
      <c r="N33" s="6">
        <v>19</v>
      </c>
      <c r="O33" s="6">
        <v>20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6"/>
        <v>239</v>
      </c>
      <c r="AA33" s="301"/>
    </row>
    <row r="34" spans="1:27" ht="25.5" x14ac:dyDescent="0.25">
      <c r="A34" s="262"/>
      <c r="B34" s="260"/>
      <c r="C34" s="286"/>
      <c r="D34" s="276"/>
      <c r="E34" s="299"/>
      <c r="F34" s="28" t="s">
        <v>3</v>
      </c>
      <c r="G34" s="6">
        <v>19</v>
      </c>
      <c r="H34" s="6">
        <v>34</v>
      </c>
      <c r="I34" s="6">
        <v>28</v>
      </c>
      <c r="J34" s="6">
        <v>38</v>
      </c>
      <c r="K34" s="6">
        <v>36</v>
      </c>
      <c r="L34" s="6">
        <v>21</v>
      </c>
      <c r="M34" s="6">
        <v>24</v>
      </c>
      <c r="N34" s="6">
        <v>19</v>
      </c>
      <c r="O34" s="6">
        <v>20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f t="shared" si="6"/>
        <v>239</v>
      </c>
      <c r="AA34" s="301"/>
    </row>
    <row r="35" spans="1:27" x14ac:dyDescent="0.25">
      <c r="A35" s="262"/>
      <c r="B35" s="260"/>
      <c r="C35" s="286" t="s">
        <v>188</v>
      </c>
      <c r="D35" s="276" t="s">
        <v>2150</v>
      </c>
      <c r="E35" s="299" t="s">
        <v>189</v>
      </c>
      <c r="F35" s="28" t="s">
        <v>6</v>
      </c>
      <c r="G35" s="6">
        <v>49</v>
      </c>
      <c r="H35" s="6">
        <v>37</v>
      </c>
      <c r="I35" s="6">
        <v>40</v>
      </c>
      <c r="J35" s="6">
        <v>32</v>
      </c>
      <c r="K35" s="6">
        <v>30</v>
      </c>
      <c r="L35" s="6">
        <v>36</v>
      </c>
      <c r="M35" s="6">
        <v>36</v>
      </c>
      <c r="N35" s="6">
        <v>26</v>
      </c>
      <c r="O35" s="6">
        <v>8</v>
      </c>
      <c r="P35" s="6">
        <v>20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f t="shared" si="6"/>
        <v>314</v>
      </c>
      <c r="AA35" s="301"/>
    </row>
    <row r="36" spans="1:27" ht="26.25" thickBot="1" x14ac:dyDescent="0.3">
      <c r="A36" s="300"/>
      <c r="B36" s="302"/>
      <c r="C36" s="303"/>
      <c r="D36" s="280"/>
      <c r="E36" s="318"/>
      <c r="F36" s="26" t="s">
        <v>3</v>
      </c>
      <c r="G36" s="8">
        <v>49</v>
      </c>
      <c r="H36" s="8">
        <v>37</v>
      </c>
      <c r="I36" s="8">
        <v>40</v>
      </c>
      <c r="J36" s="8">
        <v>32</v>
      </c>
      <c r="K36" s="8">
        <v>30</v>
      </c>
      <c r="L36" s="8">
        <v>36</v>
      </c>
      <c r="M36" s="8">
        <v>36</v>
      </c>
      <c r="N36" s="8">
        <v>26</v>
      </c>
      <c r="O36" s="8">
        <v>8</v>
      </c>
      <c r="P36" s="8">
        <v>20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f t="shared" si="6"/>
        <v>314</v>
      </c>
      <c r="AA36" s="295"/>
    </row>
    <row r="37" spans="1:27" x14ac:dyDescent="0.25">
      <c r="A37" s="261" t="s">
        <v>31</v>
      </c>
      <c r="B37" s="259" t="s">
        <v>8</v>
      </c>
      <c r="C37" s="259"/>
      <c r="D37" s="275" t="s">
        <v>1968</v>
      </c>
      <c r="E37" s="321" t="s">
        <v>190</v>
      </c>
      <c r="F37" s="27" t="s">
        <v>6</v>
      </c>
      <c r="G37" s="7">
        <v>13</v>
      </c>
      <c r="H37" s="7">
        <v>11</v>
      </c>
      <c r="I37" s="7">
        <v>18</v>
      </c>
      <c r="J37" s="7">
        <v>26</v>
      </c>
      <c r="K37" s="7">
        <v>63</v>
      </c>
      <c r="L37" s="7">
        <v>52</v>
      </c>
      <c r="M37" s="7">
        <v>50</v>
      </c>
      <c r="N37" s="7">
        <v>58</v>
      </c>
      <c r="O37" s="7">
        <v>44</v>
      </c>
      <c r="P37" s="7">
        <v>67</v>
      </c>
      <c r="Q37" s="7">
        <v>68</v>
      </c>
      <c r="R37" s="7">
        <v>44</v>
      </c>
      <c r="S37" s="7">
        <v>52</v>
      </c>
      <c r="T37" s="7">
        <v>52</v>
      </c>
      <c r="U37" s="7">
        <v>45</v>
      </c>
      <c r="V37" s="7">
        <v>29</v>
      </c>
      <c r="W37" s="7">
        <v>50</v>
      </c>
      <c r="X37" s="7">
        <v>33</v>
      </c>
      <c r="Y37" s="7">
        <v>34</v>
      </c>
      <c r="Z37" s="4">
        <f>SUM(G37:Y37)</f>
        <v>809</v>
      </c>
      <c r="AA37" s="294"/>
    </row>
    <row r="38" spans="1:27" ht="26.25" thickBot="1" x14ac:dyDescent="0.3">
      <c r="A38" s="262"/>
      <c r="B38" s="260"/>
      <c r="C38" s="260"/>
      <c r="D38" s="276"/>
      <c r="E38" s="299"/>
      <c r="F38" s="28" t="s">
        <v>3</v>
      </c>
      <c r="G38" s="6">
        <v>13</v>
      </c>
      <c r="H38" s="6">
        <v>11</v>
      </c>
      <c r="I38" s="6">
        <v>18</v>
      </c>
      <c r="J38" s="6">
        <v>26</v>
      </c>
      <c r="K38" s="6">
        <v>63</v>
      </c>
      <c r="L38" s="6">
        <v>52</v>
      </c>
      <c r="M38" s="6">
        <v>50</v>
      </c>
      <c r="N38" s="6">
        <v>58</v>
      </c>
      <c r="O38" s="6">
        <v>44</v>
      </c>
      <c r="P38" s="6">
        <v>67</v>
      </c>
      <c r="Q38" s="6">
        <v>68</v>
      </c>
      <c r="R38" s="6">
        <v>44</v>
      </c>
      <c r="S38" s="6">
        <v>52</v>
      </c>
      <c r="T38" s="6">
        <v>52</v>
      </c>
      <c r="U38" s="6">
        <v>45</v>
      </c>
      <c r="V38" s="6">
        <v>29</v>
      </c>
      <c r="W38" s="6">
        <v>50</v>
      </c>
      <c r="X38" s="6">
        <v>33</v>
      </c>
      <c r="Y38" s="6">
        <v>34</v>
      </c>
      <c r="Z38" s="1">
        <f t="shared" ref="Z38" si="7">SUM(G38:Y38)</f>
        <v>809</v>
      </c>
      <c r="AA38" s="301"/>
    </row>
    <row r="39" spans="1:27" x14ac:dyDescent="0.25">
      <c r="A39" s="261" t="s">
        <v>32</v>
      </c>
      <c r="B39" s="259" t="s">
        <v>8</v>
      </c>
      <c r="C39" s="259"/>
      <c r="D39" s="275" t="s">
        <v>1970</v>
      </c>
      <c r="E39" s="321" t="s">
        <v>191</v>
      </c>
      <c r="F39" s="27" t="s">
        <v>6</v>
      </c>
      <c r="G39" s="7">
        <v>48</v>
      </c>
      <c r="H39" s="7">
        <v>45</v>
      </c>
      <c r="I39" s="7">
        <v>46</v>
      </c>
      <c r="J39" s="7">
        <v>61</v>
      </c>
      <c r="K39" s="7">
        <v>55</v>
      </c>
      <c r="L39" s="7">
        <v>73</v>
      </c>
      <c r="M39" s="7">
        <v>48</v>
      </c>
      <c r="N39" s="7">
        <v>51</v>
      </c>
      <c r="O39" s="7">
        <v>31</v>
      </c>
      <c r="P39" s="7">
        <v>11</v>
      </c>
      <c r="Q39" s="7">
        <v>26</v>
      </c>
      <c r="R39" s="7">
        <v>17</v>
      </c>
      <c r="S39" s="7">
        <v>7</v>
      </c>
      <c r="T39" s="7">
        <v>5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4">
        <f>SUM(G39:Y39)</f>
        <v>524</v>
      </c>
      <c r="AA39" s="294"/>
    </row>
    <row r="40" spans="1:27" ht="26.25" thickBot="1" x14ac:dyDescent="0.3">
      <c r="A40" s="262"/>
      <c r="B40" s="260"/>
      <c r="C40" s="260"/>
      <c r="D40" s="276"/>
      <c r="E40" s="299"/>
      <c r="F40" s="28" t="s">
        <v>3</v>
      </c>
      <c r="G40" s="6">
        <v>48</v>
      </c>
      <c r="H40" s="6">
        <v>45</v>
      </c>
      <c r="I40" s="6">
        <v>46</v>
      </c>
      <c r="J40" s="6">
        <v>61</v>
      </c>
      <c r="K40" s="6">
        <v>55</v>
      </c>
      <c r="L40" s="6">
        <v>73</v>
      </c>
      <c r="M40" s="6">
        <v>48</v>
      </c>
      <c r="N40" s="6">
        <v>51</v>
      </c>
      <c r="O40" s="6">
        <v>31</v>
      </c>
      <c r="P40" s="6">
        <v>11</v>
      </c>
      <c r="Q40" s="6">
        <v>26</v>
      </c>
      <c r="R40" s="6">
        <v>17</v>
      </c>
      <c r="S40" s="6">
        <v>7</v>
      </c>
      <c r="T40" s="6">
        <v>5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1">
        <f t="shared" ref="Z40" si="8">SUM(G40:Y40)</f>
        <v>524</v>
      </c>
      <c r="AA40" s="301"/>
    </row>
    <row r="41" spans="1:27" x14ac:dyDescent="0.25">
      <c r="A41" s="261" t="s">
        <v>33</v>
      </c>
      <c r="B41" s="259" t="s">
        <v>8</v>
      </c>
      <c r="C41" s="259"/>
      <c r="D41" s="275" t="s">
        <v>1971</v>
      </c>
      <c r="E41" s="321" t="s">
        <v>192</v>
      </c>
      <c r="F41" s="27" t="s">
        <v>6</v>
      </c>
      <c r="G41" s="7">
        <v>41</v>
      </c>
      <c r="H41" s="7">
        <v>40</v>
      </c>
      <c r="I41" s="7">
        <v>64</v>
      </c>
      <c r="J41" s="7">
        <v>33</v>
      </c>
      <c r="K41" s="7">
        <v>63</v>
      </c>
      <c r="L41" s="7">
        <v>29</v>
      </c>
      <c r="M41" s="7">
        <v>47</v>
      </c>
      <c r="N41" s="7">
        <v>33</v>
      </c>
      <c r="O41" s="7">
        <v>22</v>
      </c>
      <c r="P41" s="7">
        <v>30</v>
      </c>
      <c r="Q41" s="7">
        <v>0</v>
      </c>
      <c r="R41" s="7">
        <v>17</v>
      </c>
      <c r="S41" s="7">
        <v>21</v>
      </c>
      <c r="T41" s="7">
        <v>14</v>
      </c>
      <c r="U41" s="7">
        <v>17</v>
      </c>
      <c r="V41" s="7">
        <v>9</v>
      </c>
      <c r="W41" s="7">
        <v>11</v>
      </c>
      <c r="X41" s="7">
        <v>14</v>
      </c>
      <c r="Y41" s="7">
        <v>15</v>
      </c>
      <c r="Z41" s="4">
        <f>SUM(G41:Y41)</f>
        <v>520</v>
      </c>
      <c r="AA41" s="294"/>
    </row>
    <row r="42" spans="1:27" ht="25.5" x14ac:dyDescent="0.25">
      <c r="A42" s="262"/>
      <c r="B42" s="260"/>
      <c r="C42" s="260"/>
      <c r="D42" s="276"/>
      <c r="E42" s="299"/>
      <c r="F42" s="28" t="s">
        <v>3</v>
      </c>
      <c r="G42" s="6">
        <v>41</v>
      </c>
      <c r="H42" s="6">
        <v>40</v>
      </c>
      <c r="I42" s="6">
        <v>64</v>
      </c>
      <c r="J42" s="6">
        <v>33</v>
      </c>
      <c r="K42" s="6">
        <v>63</v>
      </c>
      <c r="L42" s="6">
        <v>29</v>
      </c>
      <c r="M42" s="6">
        <v>47</v>
      </c>
      <c r="N42" s="6">
        <v>33</v>
      </c>
      <c r="O42" s="6">
        <v>22</v>
      </c>
      <c r="P42" s="6">
        <v>30</v>
      </c>
      <c r="Q42" s="6">
        <v>0</v>
      </c>
      <c r="R42" s="6">
        <v>17</v>
      </c>
      <c r="S42" s="6">
        <v>21</v>
      </c>
      <c r="T42" s="6">
        <v>14</v>
      </c>
      <c r="U42" s="6">
        <v>17</v>
      </c>
      <c r="V42" s="6">
        <v>9</v>
      </c>
      <c r="W42" s="6">
        <v>11</v>
      </c>
      <c r="X42" s="6">
        <v>14</v>
      </c>
      <c r="Y42" s="6">
        <v>15</v>
      </c>
      <c r="Z42" s="1">
        <f t="shared" ref="Z42:Z44" si="9">SUM(G42:Y42)</f>
        <v>520</v>
      </c>
      <c r="AA42" s="301"/>
    </row>
    <row r="43" spans="1:27" x14ac:dyDescent="0.25">
      <c r="A43" s="262"/>
      <c r="B43" s="260" t="s">
        <v>10</v>
      </c>
      <c r="C43" s="286" t="s">
        <v>68</v>
      </c>
      <c r="D43" s="276" t="s">
        <v>2151</v>
      </c>
      <c r="E43" s="299" t="s">
        <v>193</v>
      </c>
      <c r="F43" s="28" t="s">
        <v>6</v>
      </c>
      <c r="G43" s="6">
        <v>10</v>
      </c>
      <c r="H43" s="6">
        <v>9</v>
      </c>
      <c r="I43" s="6">
        <v>6</v>
      </c>
      <c r="J43" s="6">
        <v>3</v>
      </c>
      <c r="K43" s="6">
        <v>4</v>
      </c>
      <c r="L43" s="6">
        <v>8</v>
      </c>
      <c r="M43" s="6">
        <v>0</v>
      </c>
      <c r="N43" s="6">
        <v>8</v>
      </c>
      <c r="O43" s="6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f t="shared" si="9"/>
        <v>48</v>
      </c>
      <c r="AA43" s="301"/>
    </row>
    <row r="44" spans="1:27" ht="26.25" thickBot="1" x14ac:dyDescent="0.3">
      <c r="A44" s="262"/>
      <c r="B44" s="260"/>
      <c r="C44" s="286"/>
      <c r="D44" s="276"/>
      <c r="E44" s="299"/>
      <c r="F44" s="28" t="s">
        <v>3</v>
      </c>
      <c r="G44" s="6">
        <v>10</v>
      </c>
      <c r="H44" s="6">
        <v>9</v>
      </c>
      <c r="I44" s="6">
        <v>6</v>
      </c>
      <c r="J44" s="6">
        <v>3</v>
      </c>
      <c r="K44" s="6">
        <v>4</v>
      </c>
      <c r="L44" s="6">
        <v>8</v>
      </c>
      <c r="M44" s="6">
        <v>0</v>
      </c>
      <c r="N44" s="6">
        <v>8</v>
      </c>
      <c r="O44" s="6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f t="shared" si="9"/>
        <v>48</v>
      </c>
      <c r="AA44" s="301"/>
    </row>
    <row r="45" spans="1:27" x14ac:dyDescent="0.25">
      <c r="A45" s="261" t="s">
        <v>34</v>
      </c>
      <c r="B45" s="259" t="s">
        <v>8</v>
      </c>
      <c r="C45" s="259"/>
      <c r="D45" s="275" t="s">
        <v>1972</v>
      </c>
      <c r="E45" s="321" t="s">
        <v>194</v>
      </c>
      <c r="F45" s="27" t="s">
        <v>6</v>
      </c>
      <c r="G45" s="7">
        <v>12</v>
      </c>
      <c r="H45" s="7">
        <v>2</v>
      </c>
      <c r="I45" s="7">
        <v>10</v>
      </c>
      <c r="J45" s="7">
        <v>11</v>
      </c>
      <c r="K45" s="7">
        <v>57</v>
      </c>
      <c r="L45" s="7">
        <v>48</v>
      </c>
      <c r="M45" s="7">
        <v>60</v>
      </c>
      <c r="N45" s="7">
        <v>44</v>
      </c>
      <c r="O45" s="7">
        <v>15</v>
      </c>
      <c r="P45" s="7">
        <v>23</v>
      </c>
      <c r="Q45" s="7">
        <v>0</v>
      </c>
      <c r="R45" s="7">
        <v>13</v>
      </c>
      <c r="S45" s="7">
        <v>9</v>
      </c>
      <c r="T45" s="7">
        <v>12</v>
      </c>
      <c r="U45" s="7">
        <v>9</v>
      </c>
      <c r="V45" s="7">
        <v>12</v>
      </c>
      <c r="W45" s="7">
        <v>13</v>
      </c>
      <c r="X45" s="7">
        <v>9</v>
      </c>
      <c r="Y45" s="7">
        <v>0</v>
      </c>
      <c r="Z45" s="4">
        <f>SUM(G45:Y45)</f>
        <v>359</v>
      </c>
      <c r="AA45" s="294"/>
    </row>
    <row r="46" spans="1:27" ht="26.25" thickBot="1" x14ac:dyDescent="0.3">
      <c r="A46" s="262"/>
      <c r="B46" s="260"/>
      <c r="C46" s="260"/>
      <c r="D46" s="276"/>
      <c r="E46" s="299"/>
      <c r="F46" s="28" t="s">
        <v>3</v>
      </c>
      <c r="G46" s="6">
        <v>12</v>
      </c>
      <c r="H46" s="6">
        <v>2</v>
      </c>
      <c r="I46" s="6">
        <v>10</v>
      </c>
      <c r="J46" s="6">
        <v>11</v>
      </c>
      <c r="K46" s="6">
        <v>57</v>
      </c>
      <c r="L46" s="6">
        <v>48</v>
      </c>
      <c r="M46" s="6">
        <v>60</v>
      </c>
      <c r="N46" s="6">
        <v>44</v>
      </c>
      <c r="O46" s="6">
        <v>15</v>
      </c>
      <c r="P46" s="6">
        <v>23</v>
      </c>
      <c r="Q46" s="6">
        <v>0</v>
      </c>
      <c r="R46" s="6">
        <v>13</v>
      </c>
      <c r="S46" s="6">
        <v>9</v>
      </c>
      <c r="T46" s="6">
        <v>12</v>
      </c>
      <c r="U46" s="6">
        <v>9</v>
      </c>
      <c r="V46" s="6">
        <v>12</v>
      </c>
      <c r="W46" s="6">
        <v>13</v>
      </c>
      <c r="X46" s="6">
        <v>9</v>
      </c>
      <c r="Y46" s="6">
        <v>0</v>
      </c>
      <c r="Z46" s="1">
        <f t="shared" ref="Z46" si="10">SUM(G46:Y46)</f>
        <v>359</v>
      </c>
      <c r="AA46" s="301"/>
    </row>
    <row r="47" spans="1:27" x14ac:dyDescent="0.25">
      <c r="A47" s="261" t="s">
        <v>109</v>
      </c>
      <c r="B47" s="259" t="s">
        <v>8</v>
      </c>
      <c r="C47" s="259"/>
      <c r="D47" s="275" t="s">
        <v>1973</v>
      </c>
      <c r="E47" s="321" t="s">
        <v>195</v>
      </c>
      <c r="F47" s="27" t="s">
        <v>6</v>
      </c>
      <c r="G47" s="7">
        <v>15</v>
      </c>
      <c r="H47" s="7">
        <v>13</v>
      </c>
      <c r="I47" s="7">
        <v>21</v>
      </c>
      <c r="J47" s="7">
        <v>21</v>
      </c>
      <c r="K47" s="7">
        <v>8</v>
      </c>
      <c r="L47" s="7">
        <v>15</v>
      </c>
      <c r="M47" s="7">
        <v>18</v>
      </c>
      <c r="N47" s="7">
        <v>8</v>
      </c>
      <c r="O47" s="7">
        <v>16</v>
      </c>
      <c r="P47" s="7">
        <v>3</v>
      </c>
      <c r="Q47" s="7">
        <v>8</v>
      </c>
      <c r="R47" s="7">
        <v>8</v>
      </c>
      <c r="S47" s="7">
        <v>11</v>
      </c>
      <c r="T47" s="7">
        <v>7</v>
      </c>
      <c r="U47" s="7">
        <v>0</v>
      </c>
      <c r="V47" s="7">
        <v>13</v>
      </c>
      <c r="W47" s="7">
        <v>7</v>
      </c>
      <c r="X47" s="7">
        <v>4</v>
      </c>
      <c r="Y47" s="7">
        <v>11</v>
      </c>
      <c r="Z47" s="4">
        <f>SUM(G47:Y47)</f>
        <v>207</v>
      </c>
      <c r="AA47" s="294"/>
    </row>
    <row r="48" spans="1:27" ht="26.25" thickBot="1" x14ac:dyDescent="0.3">
      <c r="A48" s="262"/>
      <c r="B48" s="260"/>
      <c r="C48" s="260"/>
      <c r="D48" s="276"/>
      <c r="E48" s="299"/>
      <c r="F48" s="28" t="s">
        <v>3</v>
      </c>
      <c r="G48" s="6">
        <v>15</v>
      </c>
      <c r="H48" s="6">
        <v>13</v>
      </c>
      <c r="I48" s="6">
        <v>21</v>
      </c>
      <c r="J48" s="6">
        <v>21</v>
      </c>
      <c r="K48" s="6">
        <v>8</v>
      </c>
      <c r="L48" s="6">
        <v>15</v>
      </c>
      <c r="M48" s="6">
        <v>18</v>
      </c>
      <c r="N48" s="6">
        <v>8</v>
      </c>
      <c r="O48" s="6">
        <v>16</v>
      </c>
      <c r="P48" s="6">
        <v>3</v>
      </c>
      <c r="Q48" s="6">
        <v>8</v>
      </c>
      <c r="R48" s="6">
        <v>8</v>
      </c>
      <c r="S48" s="6">
        <v>11</v>
      </c>
      <c r="T48" s="6">
        <v>7</v>
      </c>
      <c r="U48" s="6">
        <v>0</v>
      </c>
      <c r="V48" s="6">
        <v>13</v>
      </c>
      <c r="W48" s="6">
        <v>7</v>
      </c>
      <c r="X48" s="6">
        <v>4</v>
      </c>
      <c r="Y48" s="6">
        <v>11</v>
      </c>
      <c r="Z48" s="1">
        <f t="shared" ref="Z48" si="11">SUM(G48:Y48)</f>
        <v>207</v>
      </c>
      <c r="AA48" s="301"/>
    </row>
    <row r="49" spans="1:27" x14ac:dyDescent="0.25">
      <c r="A49" s="261" t="s">
        <v>120</v>
      </c>
      <c r="B49" s="259" t="s">
        <v>8</v>
      </c>
      <c r="C49" s="259"/>
      <c r="D49" s="275" t="s">
        <v>1974</v>
      </c>
      <c r="E49" s="321" t="s">
        <v>196</v>
      </c>
      <c r="F49" s="27" t="s">
        <v>6</v>
      </c>
      <c r="G49" s="7">
        <v>30</v>
      </c>
      <c r="H49" s="7">
        <v>25</v>
      </c>
      <c r="I49" s="7">
        <v>35</v>
      </c>
      <c r="J49" s="7">
        <v>35</v>
      </c>
      <c r="K49" s="7">
        <v>34</v>
      </c>
      <c r="L49" s="7">
        <v>30</v>
      </c>
      <c r="M49" s="7">
        <v>30</v>
      </c>
      <c r="N49" s="7">
        <v>20</v>
      </c>
      <c r="O49" s="7">
        <v>7</v>
      </c>
      <c r="P49" s="7">
        <v>13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10</v>
      </c>
      <c r="Z49" s="4">
        <f>SUM(G49:Y49)</f>
        <v>269</v>
      </c>
      <c r="AA49" s="294"/>
    </row>
    <row r="50" spans="1:27" ht="26.25" thickBot="1" x14ac:dyDescent="0.3">
      <c r="A50" s="262"/>
      <c r="B50" s="260"/>
      <c r="C50" s="260"/>
      <c r="D50" s="276"/>
      <c r="E50" s="299"/>
      <c r="F50" s="28" t="s">
        <v>3</v>
      </c>
      <c r="G50" s="6">
        <v>30</v>
      </c>
      <c r="H50" s="6">
        <v>25</v>
      </c>
      <c r="I50" s="6">
        <v>35</v>
      </c>
      <c r="J50" s="6">
        <v>35</v>
      </c>
      <c r="K50" s="6">
        <v>34</v>
      </c>
      <c r="L50" s="6">
        <v>30</v>
      </c>
      <c r="M50" s="6">
        <v>30</v>
      </c>
      <c r="N50" s="6">
        <v>20</v>
      </c>
      <c r="O50" s="6">
        <v>7</v>
      </c>
      <c r="P50" s="6">
        <v>13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10</v>
      </c>
      <c r="Z50" s="1">
        <f t="shared" ref="Z50" si="12">SUM(G50:Y50)</f>
        <v>269</v>
      </c>
      <c r="AA50" s="301"/>
    </row>
    <row r="51" spans="1:27" x14ac:dyDescent="0.25">
      <c r="A51" s="261" t="s">
        <v>128</v>
      </c>
      <c r="B51" s="259" t="s">
        <v>8</v>
      </c>
      <c r="C51" s="259"/>
      <c r="D51" s="275" t="s">
        <v>1975</v>
      </c>
      <c r="E51" s="321" t="s">
        <v>197</v>
      </c>
      <c r="F51" s="27" t="s">
        <v>6</v>
      </c>
      <c r="G51" s="7">
        <v>11</v>
      </c>
      <c r="H51" s="7">
        <v>0</v>
      </c>
      <c r="I51" s="7">
        <v>10</v>
      </c>
      <c r="J51" s="7">
        <v>11</v>
      </c>
      <c r="K51" s="7">
        <v>15</v>
      </c>
      <c r="L51" s="7">
        <v>0</v>
      </c>
      <c r="M51" s="7">
        <v>11</v>
      </c>
      <c r="N51" s="7">
        <v>12</v>
      </c>
      <c r="O51" s="7">
        <v>23</v>
      </c>
      <c r="P51" s="7">
        <v>12</v>
      </c>
      <c r="Q51" s="7">
        <v>13</v>
      </c>
      <c r="R51" s="7">
        <v>13</v>
      </c>
      <c r="S51" s="7">
        <v>14</v>
      </c>
      <c r="T51" s="7">
        <v>9</v>
      </c>
      <c r="U51" s="7">
        <v>12</v>
      </c>
      <c r="V51" s="7">
        <v>12</v>
      </c>
      <c r="W51" s="7">
        <v>16</v>
      </c>
      <c r="X51" s="7">
        <v>23</v>
      </c>
      <c r="Y51" s="7">
        <v>12</v>
      </c>
      <c r="Z51" s="4">
        <f>SUM(G51:Y51)</f>
        <v>229</v>
      </c>
      <c r="AA51" s="294"/>
    </row>
    <row r="52" spans="1:27" ht="26.25" thickBot="1" x14ac:dyDescent="0.3">
      <c r="A52" s="262"/>
      <c r="B52" s="260"/>
      <c r="C52" s="260"/>
      <c r="D52" s="276"/>
      <c r="E52" s="299"/>
      <c r="F52" s="28" t="s">
        <v>3</v>
      </c>
      <c r="G52" s="6">
        <v>11</v>
      </c>
      <c r="H52" s="6">
        <v>0</v>
      </c>
      <c r="I52" s="6">
        <v>10</v>
      </c>
      <c r="J52" s="6">
        <v>11</v>
      </c>
      <c r="K52" s="6">
        <v>15</v>
      </c>
      <c r="L52" s="6">
        <v>0</v>
      </c>
      <c r="M52" s="6">
        <v>11</v>
      </c>
      <c r="N52" s="6">
        <v>12</v>
      </c>
      <c r="O52" s="6">
        <v>23</v>
      </c>
      <c r="P52" s="6">
        <v>12</v>
      </c>
      <c r="Q52" s="6">
        <v>13</v>
      </c>
      <c r="R52" s="6">
        <v>13</v>
      </c>
      <c r="S52" s="6">
        <v>14</v>
      </c>
      <c r="T52" s="6">
        <v>9</v>
      </c>
      <c r="U52" s="6">
        <v>12</v>
      </c>
      <c r="V52" s="6">
        <v>12</v>
      </c>
      <c r="W52" s="6">
        <v>16</v>
      </c>
      <c r="X52" s="6">
        <v>23</v>
      </c>
      <c r="Y52" s="6">
        <v>12</v>
      </c>
      <c r="Z52" s="1">
        <f t="shared" ref="Z52" si="13">SUM(G52:Y52)</f>
        <v>229</v>
      </c>
      <c r="AA52" s="301"/>
    </row>
    <row r="53" spans="1:27" x14ac:dyDescent="0.25">
      <c r="A53" s="322" t="s">
        <v>13</v>
      </c>
      <c r="B53" s="323"/>
      <c r="C53" s="323"/>
      <c r="D53" s="323"/>
      <c r="E53" s="323"/>
      <c r="F53" s="27" t="s">
        <v>6</v>
      </c>
      <c r="G53" s="7">
        <f t="shared" ref="G53:Y53" si="14">SUM(G7,G9,G11,G13,G15,G17,G19,G21,G23,G25,G27,G29,G31,G33,G35,G37,G39,G41,G43,G45,G47,G49,G51)</f>
        <v>780</v>
      </c>
      <c r="H53" s="7">
        <f t="shared" si="14"/>
        <v>689</v>
      </c>
      <c r="I53" s="7">
        <f t="shared" si="14"/>
        <v>788</v>
      </c>
      <c r="J53" s="7">
        <f t="shared" si="14"/>
        <v>757</v>
      </c>
      <c r="K53" s="7">
        <f t="shared" si="14"/>
        <v>961</v>
      </c>
      <c r="L53" s="7">
        <f t="shared" si="14"/>
        <v>865</v>
      </c>
      <c r="M53" s="7">
        <f t="shared" si="14"/>
        <v>842</v>
      </c>
      <c r="N53" s="7">
        <f t="shared" si="14"/>
        <v>649</v>
      </c>
      <c r="O53" s="7">
        <f t="shared" si="14"/>
        <v>501</v>
      </c>
      <c r="P53" s="7">
        <f t="shared" si="14"/>
        <v>572</v>
      </c>
      <c r="Q53" s="7">
        <f t="shared" si="14"/>
        <v>480</v>
      </c>
      <c r="R53" s="7">
        <f t="shared" si="14"/>
        <v>462</v>
      </c>
      <c r="S53" s="7">
        <f t="shared" si="14"/>
        <v>403</v>
      </c>
      <c r="T53" s="7">
        <f t="shared" si="14"/>
        <v>386</v>
      </c>
      <c r="U53" s="7">
        <f t="shared" si="14"/>
        <v>300</v>
      </c>
      <c r="V53" s="7">
        <f t="shared" si="14"/>
        <v>299</v>
      </c>
      <c r="W53" s="7">
        <f t="shared" si="14"/>
        <v>317</v>
      </c>
      <c r="X53" s="7">
        <f t="shared" si="14"/>
        <v>291</v>
      </c>
      <c r="Y53" s="7">
        <f t="shared" si="14"/>
        <v>285</v>
      </c>
      <c r="Z53" s="7">
        <f>SUM(G53:Y53)</f>
        <v>10627</v>
      </c>
      <c r="AA53" s="150"/>
    </row>
    <row r="54" spans="1:27" ht="26.25" thickBot="1" x14ac:dyDescent="0.3">
      <c r="A54" s="324"/>
      <c r="B54" s="325"/>
      <c r="C54" s="325"/>
      <c r="D54" s="325"/>
      <c r="E54" s="325"/>
      <c r="F54" s="26" t="s">
        <v>3</v>
      </c>
      <c r="G54" s="8">
        <f t="shared" ref="G54:Y54" si="15">SUM(G8,G10,G12,G14,G16,G18,G20,G22,G24,G26,G28,G30,G32,G34,G36,G38,G40,G42,G44,G46,G48,G50,G52)</f>
        <v>780</v>
      </c>
      <c r="H54" s="8">
        <f t="shared" si="15"/>
        <v>689</v>
      </c>
      <c r="I54" s="8">
        <f t="shared" si="15"/>
        <v>788</v>
      </c>
      <c r="J54" s="8">
        <f t="shared" si="15"/>
        <v>757</v>
      </c>
      <c r="K54" s="8">
        <f t="shared" si="15"/>
        <v>961</v>
      </c>
      <c r="L54" s="8">
        <f t="shared" si="15"/>
        <v>865</v>
      </c>
      <c r="M54" s="8">
        <f t="shared" si="15"/>
        <v>842</v>
      </c>
      <c r="N54" s="8">
        <f t="shared" si="15"/>
        <v>649</v>
      </c>
      <c r="O54" s="8">
        <f t="shared" si="15"/>
        <v>501</v>
      </c>
      <c r="P54" s="8">
        <f t="shared" si="15"/>
        <v>572</v>
      </c>
      <c r="Q54" s="8">
        <f t="shared" si="15"/>
        <v>480</v>
      </c>
      <c r="R54" s="8">
        <f t="shared" si="15"/>
        <v>462</v>
      </c>
      <c r="S54" s="8">
        <f t="shared" si="15"/>
        <v>403</v>
      </c>
      <c r="T54" s="8">
        <f t="shared" si="15"/>
        <v>386</v>
      </c>
      <c r="U54" s="8">
        <f t="shared" si="15"/>
        <v>300</v>
      </c>
      <c r="V54" s="8">
        <f t="shared" si="15"/>
        <v>299</v>
      </c>
      <c r="W54" s="8">
        <f t="shared" si="15"/>
        <v>317</v>
      </c>
      <c r="X54" s="8">
        <f t="shared" si="15"/>
        <v>291</v>
      </c>
      <c r="Y54" s="8">
        <f t="shared" si="15"/>
        <v>285</v>
      </c>
      <c r="Z54" s="8">
        <f>SUM(G54:Y54)</f>
        <v>10627</v>
      </c>
      <c r="AA54" s="174"/>
    </row>
  </sheetData>
  <mergeCells count="121">
    <mergeCell ref="A53:E54"/>
    <mergeCell ref="A51:A52"/>
    <mergeCell ref="B51:C52"/>
    <mergeCell ref="D51:D52"/>
    <mergeCell ref="E51:E52"/>
    <mergeCell ref="AA51:AA52"/>
    <mergeCell ref="A49:A50"/>
    <mergeCell ref="B49:C50"/>
    <mergeCell ref="D49:D50"/>
    <mergeCell ref="E49:E50"/>
    <mergeCell ref="AA49:AA50"/>
    <mergeCell ref="A47:A48"/>
    <mergeCell ref="B47:C48"/>
    <mergeCell ref="D47:D48"/>
    <mergeCell ref="E47:E48"/>
    <mergeCell ref="AA47:AA48"/>
    <mergeCell ref="A45:A46"/>
    <mergeCell ref="B45:C46"/>
    <mergeCell ref="D45:D46"/>
    <mergeCell ref="E45:E46"/>
    <mergeCell ref="AA45:AA46"/>
    <mergeCell ref="A41:A44"/>
    <mergeCell ref="B41:C42"/>
    <mergeCell ref="D41:D42"/>
    <mergeCell ref="E41:E42"/>
    <mergeCell ref="AA41:AA42"/>
    <mergeCell ref="B43:B44"/>
    <mergeCell ref="C43:C44"/>
    <mergeCell ref="D43:D44"/>
    <mergeCell ref="E43:E44"/>
    <mergeCell ref="AA43:AA44"/>
    <mergeCell ref="A39:A40"/>
    <mergeCell ref="B39:C40"/>
    <mergeCell ref="D39:D40"/>
    <mergeCell ref="E39:E40"/>
    <mergeCell ref="AA39:AA40"/>
    <mergeCell ref="A37:A38"/>
    <mergeCell ref="B37:C38"/>
    <mergeCell ref="D37:D38"/>
    <mergeCell ref="E37:E38"/>
    <mergeCell ref="AA37:AA38"/>
    <mergeCell ref="C35:C36"/>
    <mergeCell ref="D35:D36"/>
    <mergeCell ref="E35:E36"/>
    <mergeCell ref="AA35:AA36"/>
    <mergeCell ref="A31:A36"/>
    <mergeCell ref="B31:C32"/>
    <mergeCell ref="D31:D32"/>
    <mergeCell ref="E31:E32"/>
    <mergeCell ref="AA31:AA32"/>
    <mergeCell ref="B33:B36"/>
    <mergeCell ref="C33:C34"/>
    <mergeCell ref="D33:D34"/>
    <mergeCell ref="E33:E34"/>
    <mergeCell ref="AA33:AA34"/>
    <mergeCell ref="A29:A30"/>
    <mergeCell ref="B29:C30"/>
    <mergeCell ref="D29:D30"/>
    <mergeCell ref="E29:E30"/>
    <mergeCell ref="AA29:AA30"/>
    <mergeCell ref="A25:A28"/>
    <mergeCell ref="B25:C26"/>
    <mergeCell ref="D25:D26"/>
    <mergeCell ref="E25:E26"/>
    <mergeCell ref="AA25:AA26"/>
    <mergeCell ref="B27:B28"/>
    <mergeCell ref="C27:C28"/>
    <mergeCell ref="D27:D28"/>
    <mergeCell ref="E27:E28"/>
    <mergeCell ref="AA27:AA28"/>
    <mergeCell ref="A23:A24"/>
    <mergeCell ref="B23:C24"/>
    <mergeCell ref="D23:D24"/>
    <mergeCell ref="E23:E24"/>
    <mergeCell ref="AA23:AA24"/>
    <mergeCell ref="A21:A22"/>
    <mergeCell ref="B21:C22"/>
    <mergeCell ref="D21:D22"/>
    <mergeCell ref="E21:E22"/>
    <mergeCell ref="AA21:AA22"/>
    <mergeCell ref="A17:A20"/>
    <mergeCell ref="B17:C18"/>
    <mergeCell ref="D17:D18"/>
    <mergeCell ref="E17:E18"/>
    <mergeCell ref="AA17:AA18"/>
    <mergeCell ref="B19:B20"/>
    <mergeCell ref="C19:C20"/>
    <mergeCell ref="D19:D20"/>
    <mergeCell ref="E19:E20"/>
    <mergeCell ref="AA19:AA20"/>
    <mergeCell ref="A13:A16"/>
    <mergeCell ref="B13:C14"/>
    <mergeCell ref="D13:D14"/>
    <mergeCell ref="E13:E14"/>
    <mergeCell ref="AA13:AA14"/>
    <mergeCell ref="B15:B16"/>
    <mergeCell ref="C15:C16"/>
    <mergeCell ref="D15:D16"/>
    <mergeCell ref="E15:E16"/>
    <mergeCell ref="AA15:AA16"/>
    <mergeCell ref="A1:AA1"/>
    <mergeCell ref="A2:E2"/>
    <mergeCell ref="A3:E4"/>
    <mergeCell ref="AA3:AA4"/>
    <mergeCell ref="A5:AA5"/>
    <mergeCell ref="B6:C6"/>
    <mergeCell ref="A11:A12"/>
    <mergeCell ref="B11:C12"/>
    <mergeCell ref="D11:D12"/>
    <mergeCell ref="E11:E12"/>
    <mergeCell ref="AA11:AA12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</mergeCells>
  <pageMargins left="0.7" right="0.7" top="0.75" bottom="0.75" header="0.3" footer="0.3"/>
  <pageSetup paperSize="9" scale="5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I11" sqref="G11:I11"/>
    </sheetView>
  </sheetViews>
  <sheetFormatPr defaultRowHeight="12.75" x14ac:dyDescent="0.25"/>
  <cols>
    <col min="1" max="1" width="9.140625" style="115"/>
    <col min="2" max="2" width="30" style="116" customWidth="1"/>
    <col min="3" max="3" width="9.28515625" style="117" customWidth="1"/>
    <col min="4" max="4" width="45.140625" style="118" customWidth="1"/>
    <col min="5" max="5" width="15.42578125" style="115" customWidth="1"/>
    <col min="6" max="6" width="31.140625" style="116" customWidth="1"/>
    <col min="7" max="25" width="4.7109375" style="18" customWidth="1"/>
    <col min="26" max="26" width="7.28515625" style="18" customWidth="1"/>
    <col min="27" max="27" width="16.5703125" style="155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1895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1</v>
      </c>
      <c r="K3" s="2">
        <v>1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f>SUM(G3:Y3)</f>
        <v>3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f>SUM(G4:Y4)</f>
        <v>3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2082</v>
      </c>
      <c r="E7" s="275" t="s">
        <v>1459</v>
      </c>
      <c r="F7" s="27" t="s">
        <v>6</v>
      </c>
      <c r="G7" s="4">
        <v>148</v>
      </c>
      <c r="H7" s="4">
        <v>184</v>
      </c>
      <c r="I7" s="4">
        <v>164</v>
      </c>
      <c r="J7" s="4">
        <v>149</v>
      </c>
      <c r="K7" s="4">
        <v>150</v>
      </c>
      <c r="L7" s="4">
        <v>125</v>
      </c>
      <c r="M7" s="4">
        <v>134</v>
      </c>
      <c r="N7" s="4">
        <v>118</v>
      </c>
      <c r="O7" s="4">
        <v>93</v>
      </c>
      <c r="P7" s="4">
        <v>115</v>
      </c>
      <c r="Q7" s="4">
        <v>82</v>
      </c>
      <c r="R7" s="4">
        <v>84</v>
      </c>
      <c r="S7" s="4">
        <v>82</v>
      </c>
      <c r="T7" s="4">
        <v>79</v>
      </c>
      <c r="U7" s="4">
        <v>78</v>
      </c>
      <c r="V7" s="4">
        <v>63</v>
      </c>
      <c r="W7" s="4">
        <v>81</v>
      </c>
      <c r="X7" s="4">
        <v>87</v>
      </c>
      <c r="Y7" s="4">
        <v>82</v>
      </c>
      <c r="Z7" s="4">
        <f t="shared" ref="Z7:Z50" si="0">SUM(G7:Y7)</f>
        <v>2098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1">
        <v>0</v>
      </c>
      <c r="H8" s="1">
        <v>0</v>
      </c>
      <c r="I8" s="1">
        <v>0</v>
      </c>
      <c r="J8" s="1">
        <v>0</v>
      </c>
      <c r="K8" s="1">
        <v>150</v>
      </c>
      <c r="L8" s="1">
        <v>125</v>
      </c>
      <c r="M8" s="1">
        <v>134</v>
      </c>
      <c r="N8" s="1">
        <v>118</v>
      </c>
      <c r="O8" s="1">
        <v>93</v>
      </c>
      <c r="P8" s="1">
        <v>115</v>
      </c>
      <c r="Q8" s="1">
        <v>82</v>
      </c>
      <c r="R8" s="1">
        <v>84</v>
      </c>
      <c r="S8" s="1">
        <v>82</v>
      </c>
      <c r="T8" s="1">
        <v>79</v>
      </c>
      <c r="U8" s="1">
        <v>78</v>
      </c>
      <c r="V8" s="1">
        <v>63</v>
      </c>
      <c r="W8" s="1">
        <v>81</v>
      </c>
      <c r="X8" s="1">
        <v>87</v>
      </c>
      <c r="Y8" s="1">
        <v>82</v>
      </c>
      <c r="Z8" s="1">
        <f t="shared" si="0"/>
        <v>1453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2083</v>
      </c>
      <c r="E9" s="276" t="s">
        <v>1856</v>
      </c>
      <c r="F9" s="28" t="s">
        <v>6</v>
      </c>
      <c r="G9" s="1">
        <v>5</v>
      </c>
      <c r="H9" s="1">
        <v>4</v>
      </c>
      <c r="I9" s="1">
        <v>8</v>
      </c>
      <c r="J9" s="1">
        <v>6</v>
      </c>
      <c r="K9" s="1">
        <v>6</v>
      </c>
      <c r="L9" s="1">
        <v>5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0"/>
        <v>34</v>
      </c>
      <c r="AA9" s="256"/>
    </row>
    <row r="10" spans="1:27" ht="25.5" x14ac:dyDescent="0.25">
      <c r="A10" s="258"/>
      <c r="B10" s="260"/>
      <c r="C10" s="309"/>
      <c r="D10" s="276"/>
      <c r="E10" s="276"/>
      <c r="F10" s="28" t="s">
        <v>3</v>
      </c>
      <c r="G10" s="1">
        <v>5</v>
      </c>
      <c r="H10" s="1">
        <v>4</v>
      </c>
      <c r="I10" s="1">
        <v>8</v>
      </c>
      <c r="J10" s="1">
        <v>6</v>
      </c>
      <c r="K10" s="1">
        <v>6</v>
      </c>
      <c r="L10" s="1">
        <v>5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f t="shared" si="0"/>
        <v>34</v>
      </c>
      <c r="AA10" s="256"/>
    </row>
    <row r="11" spans="1:27" x14ac:dyDescent="0.25">
      <c r="A11" s="258"/>
      <c r="B11" s="260"/>
      <c r="C11" s="286" t="s">
        <v>257</v>
      </c>
      <c r="D11" s="276" t="s">
        <v>2084</v>
      </c>
      <c r="E11" s="299" t="s">
        <v>1855</v>
      </c>
      <c r="F11" s="28" t="s">
        <v>6</v>
      </c>
      <c r="G11" s="6">
        <v>15</v>
      </c>
      <c r="H11" s="6">
        <v>33</v>
      </c>
      <c r="I11" s="6">
        <v>38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1">
        <f t="shared" si="0"/>
        <v>86</v>
      </c>
      <c r="AA11" s="256" t="s">
        <v>2344</v>
      </c>
    </row>
    <row r="12" spans="1:27" ht="42.75" customHeight="1" thickBot="1" x14ac:dyDescent="0.3">
      <c r="A12" s="279"/>
      <c r="B12" s="302"/>
      <c r="C12" s="303"/>
      <c r="D12" s="280"/>
      <c r="E12" s="318"/>
      <c r="F12" s="26" t="s">
        <v>3</v>
      </c>
      <c r="G12" s="3">
        <v>0</v>
      </c>
      <c r="H12" s="3">
        <v>0</v>
      </c>
      <c r="I12" s="3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3">
        <f t="shared" si="0"/>
        <v>0</v>
      </c>
      <c r="AA12" s="264"/>
    </row>
    <row r="13" spans="1:27" x14ac:dyDescent="0.25">
      <c r="A13" s="261" t="s">
        <v>12</v>
      </c>
      <c r="B13" s="259" t="s">
        <v>8</v>
      </c>
      <c r="C13" s="259"/>
      <c r="D13" s="275" t="s">
        <v>2085</v>
      </c>
      <c r="E13" s="321" t="s">
        <v>1460</v>
      </c>
      <c r="F13" s="27" t="s">
        <v>6</v>
      </c>
      <c r="G13" s="7">
        <v>33</v>
      </c>
      <c r="H13" s="7">
        <v>14</v>
      </c>
      <c r="I13" s="7">
        <v>37</v>
      </c>
      <c r="J13" s="7">
        <v>23</v>
      </c>
      <c r="K13" s="7">
        <v>31</v>
      </c>
      <c r="L13" s="7">
        <v>26</v>
      </c>
      <c r="M13" s="7">
        <v>52</v>
      </c>
      <c r="N13" s="7">
        <v>43</v>
      </c>
      <c r="O13" s="7">
        <v>96</v>
      </c>
      <c r="P13" s="7">
        <v>63</v>
      </c>
      <c r="Q13" s="7">
        <v>27</v>
      </c>
      <c r="R13" s="7">
        <v>9</v>
      </c>
      <c r="S13" s="7">
        <v>24</v>
      </c>
      <c r="T13" s="7">
        <v>19</v>
      </c>
      <c r="U13" s="7">
        <v>14</v>
      </c>
      <c r="V13" s="7">
        <v>10</v>
      </c>
      <c r="W13" s="7">
        <v>16</v>
      </c>
      <c r="X13" s="7">
        <v>13</v>
      </c>
      <c r="Y13" s="7">
        <v>11</v>
      </c>
      <c r="Z13" s="4">
        <f t="shared" si="0"/>
        <v>561</v>
      </c>
      <c r="AA13" s="255"/>
    </row>
    <row r="14" spans="1:27" ht="25.5" x14ac:dyDescent="0.25">
      <c r="A14" s="262"/>
      <c r="B14" s="260"/>
      <c r="C14" s="260"/>
      <c r="D14" s="276"/>
      <c r="E14" s="299"/>
      <c r="F14" s="28" t="s">
        <v>3</v>
      </c>
      <c r="G14" s="6">
        <v>33</v>
      </c>
      <c r="H14" s="6">
        <v>14</v>
      </c>
      <c r="I14" s="6">
        <v>37</v>
      </c>
      <c r="J14" s="6">
        <v>23</v>
      </c>
      <c r="K14" s="6">
        <v>31</v>
      </c>
      <c r="L14" s="6">
        <v>26</v>
      </c>
      <c r="M14" s="6">
        <v>52</v>
      </c>
      <c r="N14" s="6">
        <v>43</v>
      </c>
      <c r="O14" s="6">
        <v>96</v>
      </c>
      <c r="P14" s="6">
        <v>63</v>
      </c>
      <c r="Q14" s="6">
        <v>27</v>
      </c>
      <c r="R14" s="6">
        <v>9</v>
      </c>
      <c r="S14" s="6">
        <v>24</v>
      </c>
      <c r="T14" s="6">
        <v>19</v>
      </c>
      <c r="U14" s="6">
        <v>14</v>
      </c>
      <c r="V14" s="6">
        <v>10</v>
      </c>
      <c r="W14" s="6">
        <v>16</v>
      </c>
      <c r="X14" s="6">
        <v>13</v>
      </c>
      <c r="Y14" s="6">
        <v>11</v>
      </c>
      <c r="Z14" s="1">
        <f t="shared" si="0"/>
        <v>561</v>
      </c>
      <c r="AA14" s="256"/>
    </row>
    <row r="15" spans="1:27" x14ac:dyDescent="0.25">
      <c r="A15" s="262"/>
      <c r="B15" s="296" t="s">
        <v>10</v>
      </c>
      <c r="C15" s="286" t="s">
        <v>173</v>
      </c>
      <c r="D15" s="276" t="s">
        <v>2086</v>
      </c>
      <c r="E15" s="299" t="s">
        <v>1857</v>
      </c>
      <c r="F15" s="28" t="s">
        <v>6</v>
      </c>
      <c r="G15" s="6">
        <v>6</v>
      </c>
      <c r="H15" s="6">
        <v>4</v>
      </c>
      <c r="I15" s="6">
        <v>10</v>
      </c>
      <c r="J15" s="6">
        <v>7</v>
      </c>
      <c r="K15" s="6">
        <v>4</v>
      </c>
      <c r="L15" s="6">
        <v>4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1">
        <f t="shared" si="0"/>
        <v>35</v>
      </c>
      <c r="AA15" s="256"/>
    </row>
    <row r="16" spans="1:27" ht="25.5" x14ac:dyDescent="0.25">
      <c r="A16" s="262"/>
      <c r="B16" s="366"/>
      <c r="C16" s="286"/>
      <c r="D16" s="276"/>
      <c r="E16" s="299"/>
      <c r="F16" s="28" t="s">
        <v>3</v>
      </c>
      <c r="G16" s="6">
        <v>6</v>
      </c>
      <c r="H16" s="6">
        <v>4</v>
      </c>
      <c r="I16" s="6">
        <v>10</v>
      </c>
      <c r="J16" s="6">
        <v>7</v>
      </c>
      <c r="K16" s="6">
        <v>4</v>
      </c>
      <c r="L16" s="6">
        <v>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1">
        <f t="shared" si="0"/>
        <v>35</v>
      </c>
      <c r="AA16" s="256"/>
    </row>
    <row r="17" spans="1:27" x14ac:dyDescent="0.25">
      <c r="A17" s="262"/>
      <c r="B17" s="366"/>
      <c r="C17" s="286" t="s">
        <v>174</v>
      </c>
      <c r="D17" s="276" t="s">
        <v>2087</v>
      </c>
      <c r="E17" s="299" t="s">
        <v>1461</v>
      </c>
      <c r="F17" s="28" t="s">
        <v>6</v>
      </c>
      <c r="G17" s="6">
        <v>41</v>
      </c>
      <c r="H17" s="6">
        <v>32</v>
      </c>
      <c r="I17" s="6">
        <v>12</v>
      </c>
      <c r="J17" s="6">
        <v>10</v>
      </c>
      <c r="K17" s="6">
        <v>40</v>
      </c>
      <c r="L17" s="6">
        <v>20</v>
      </c>
      <c r="M17" s="6">
        <v>148</v>
      </c>
      <c r="N17" s="6">
        <v>8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1">
        <f t="shared" si="0"/>
        <v>311</v>
      </c>
      <c r="AA17" s="256"/>
    </row>
    <row r="18" spans="1:27" ht="25.5" x14ac:dyDescent="0.25">
      <c r="A18" s="262"/>
      <c r="B18" s="366"/>
      <c r="C18" s="286"/>
      <c r="D18" s="276"/>
      <c r="E18" s="299"/>
      <c r="F18" s="28" t="s">
        <v>3</v>
      </c>
      <c r="G18" s="6">
        <v>41</v>
      </c>
      <c r="H18" s="6">
        <v>32</v>
      </c>
      <c r="I18" s="6">
        <v>12</v>
      </c>
      <c r="J18" s="6">
        <v>10</v>
      </c>
      <c r="K18" s="6">
        <v>40</v>
      </c>
      <c r="L18" s="6">
        <v>20</v>
      </c>
      <c r="M18" s="6">
        <v>148</v>
      </c>
      <c r="N18" s="6">
        <v>8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1">
        <f t="shared" si="0"/>
        <v>311</v>
      </c>
      <c r="AA18" s="256"/>
    </row>
    <row r="19" spans="1:27" x14ac:dyDescent="0.25">
      <c r="A19" s="262"/>
      <c r="B19" s="366"/>
      <c r="C19" s="339" t="s">
        <v>503</v>
      </c>
      <c r="D19" s="276" t="s">
        <v>2327</v>
      </c>
      <c r="E19" s="299" t="s">
        <v>1462</v>
      </c>
      <c r="F19" s="28" t="s">
        <v>6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60</v>
      </c>
      <c r="S19" s="6">
        <v>62</v>
      </c>
      <c r="T19" s="6">
        <v>76</v>
      </c>
      <c r="U19" s="6">
        <v>34</v>
      </c>
      <c r="V19" s="6">
        <v>47</v>
      </c>
      <c r="W19" s="6">
        <v>38</v>
      </c>
      <c r="X19" s="6">
        <v>42</v>
      </c>
      <c r="Y19" s="6">
        <v>74</v>
      </c>
      <c r="Z19" s="1">
        <f t="shared" si="0"/>
        <v>433</v>
      </c>
      <c r="AA19" s="256"/>
    </row>
    <row r="20" spans="1:27" ht="26.25" thickBot="1" x14ac:dyDescent="0.3">
      <c r="A20" s="291"/>
      <c r="B20" s="366"/>
      <c r="C20" s="512"/>
      <c r="D20" s="298"/>
      <c r="E20" s="314"/>
      <c r="F20" s="237" t="s">
        <v>3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60</v>
      </c>
      <c r="S20" s="24">
        <v>62</v>
      </c>
      <c r="T20" s="24">
        <v>76</v>
      </c>
      <c r="U20" s="24">
        <v>34</v>
      </c>
      <c r="V20" s="24">
        <v>47</v>
      </c>
      <c r="W20" s="24">
        <v>38</v>
      </c>
      <c r="X20" s="24">
        <v>42</v>
      </c>
      <c r="Y20" s="24">
        <v>74</v>
      </c>
      <c r="Z20" s="30">
        <f t="shared" si="0"/>
        <v>433</v>
      </c>
      <c r="AA20" s="316"/>
    </row>
    <row r="21" spans="1:27" x14ac:dyDescent="0.25">
      <c r="A21" s="261" t="s">
        <v>22</v>
      </c>
      <c r="B21" s="259" t="s">
        <v>8</v>
      </c>
      <c r="C21" s="259"/>
      <c r="D21" s="275" t="s">
        <v>2088</v>
      </c>
      <c r="E21" s="321" t="s">
        <v>1463</v>
      </c>
      <c r="F21" s="234" t="s">
        <v>6</v>
      </c>
      <c r="G21" s="7">
        <v>43</v>
      </c>
      <c r="H21" s="7">
        <v>28</v>
      </c>
      <c r="I21" s="7">
        <v>37</v>
      </c>
      <c r="J21" s="7">
        <v>59</v>
      </c>
      <c r="K21" s="7">
        <v>39</v>
      </c>
      <c r="L21" s="7">
        <v>32</v>
      </c>
      <c r="M21" s="7">
        <v>28</v>
      </c>
      <c r="N21" s="7">
        <v>23</v>
      </c>
      <c r="O21" s="7">
        <v>31</v>
      </c>
      <c r="P21" s="7">
        <v>20</v>
      </c>
      <c r="Q21" s="7">
        <v>33</v>
      </c>
      <c r="R21" s="7">
        <v>11</v>
      </c>
      <c r="S21" s="7">
        <v>28</v>
      </c>
      <c r="T21" s="7">
        <v>15</v>
      </c>
      <c r="U21" s="7">
        <v>26</v>
      </c>
      <c r="V21" s="7">
        <v>11</v>
      </c>
      <c r="W21" s="7">
        <v>27</v>
      </c>
      <c r="X21" s="7">
        <v>16</v>
      </c>
      <c r="Y21" s="7">
        <v>24</v>
      </c>
      <c r="Z21" s="238">
        <f t="shared" si="0"/>
        <v>531</v>
      </c>
      <c r="AA21" s="255"/>
    </row>
    <row r="22" spans="1:27" ht="25.5" x14ac:dyDescent="0.25">
      <c r="A22" s="262"/>
      <c r="B22" s="260"/>
      <c r="C22" s="260"/>
      <c r="D22" s="276"/>
      <c r="E22" s="299"/>
      <c r="F22" s="235" t="s">
        <v>3</v>
      </c>
      <c r="G22" s="6">
        <v>43</v>
      </c>
      <c r="H22" s="6">
        <v>28</v>
      </c>
      <c r="I22" s="6">
        <v>37</v>
      </c>
      <c r="J22" s="6">
        <v>59</v>
      </c>
      <c r="K22" s="6">
        <v>39</v>
      </c>
      <c r="L22" s="6">
        <v>32</v>
      </c>
      <c r="M22" s="6">
        <v>28</v>
      </c>
      <c r="N22" s="6">
        <v>23</v>
      </c>
      <c r="O22" s="6">
        <v>31</v>
      </c>
      <c r="P22" s="6">
        <v>20</v>
      </c>
      <c r="Q22" s="6">
        <v>33</v>
      </c>
      <c r="R22" s="6">
        <v>11</v>
      </c>
      <c r="S22" s="6">
        <v>28</v>
      </c>
      <c r="T22" s="6">
        <v>15</v>
      </c>
      <c r="U22" s="6">
        <v>26</v>
      </c>
      <c r="V22" s="6">
        <v>11</v>
      </c>
      <c r="W22" s="6">
        <v>27</v>
      </c>
      <c r="X22" s="6">
        <v>16</v>
      </c>
      <c r="Y22" s="6">
        <v>24</v>
      </c>
      <c r="Z22" s="239">
        <f t="shared" si="0"/>
        <v>531</v>
      </c>
      <c r="AA22" s="256"/>
    </row>
    <row r="23" spans="1:27" x14ac:dyDescent="0.25">
      <c r="A23" s="262"/>
      <c r="B23" s="296" t="s">
        <v>10</v>
      </c>
      <c r="C23" s="286" t="s">
        <v>76</v>
      </c>
      <c r="D23" s="276" t="s">
        <v>2089</v>
      </c>
      <c r="E23" s="299" t="s">
        <v>1858</v>
      </c>
      <c r="F23" s="235" t="s">
        <v>6</v>
      </c>
      <c r="G23" s="6">
        <v>5</v>
      </c>
      <c r="H23" s="6">
        <v>4</v>
      </c>
      <c r="I23" s="6">
        <v>8</v>
      </c>
      <c r="J23" s="6">
        <v>6</v>
      </c>
      <c r="K23" s="6">
        <v>6</v>
      </c>
      <c r="L23" s="6">
        <v>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239">
        <f t="shared" si="0"/>
        <v>35</v>
      </c>
      <c r="AA23" s="256"/>
    </row>
    <row r="24" spans="1:27" ht="25.5" x14ac:dyDescent="0.25">
      <c r="A24" s="262"/>
      <c r="B24" s="366"/>
      <c r="C24" s="286"/>
      <c r="D24" s="276"/>
      <c r="E24" s="299"/>
      <c r="F24" s="235" t="s">
        <v>3</v>
      </c>
      <c r="G24" s="6">
        <v>5</v>
      </c>
      <c r="H24" s="6">
        <v>4</v>
      </c>
      <c r="I24" s="6">
        <v>8</v>
      </c>
      <c r="J24" s="6">
        <v>6</v>
      </c>
      <c r="K24" s="6">
        <v>6</v>
      </c>
      <c r="L24" s="6">
        <v>6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239">
        <f t="shared" si="0"/>
        <v>35</v>
      </c>
      <c r="AA24" s="256"/>
    </row>
    <row r="25" spans="1:27" x14ac:dyDescent="0.25">
      <c r="A25" s="262"/>
      <c r="B25" s="366"/>
      <c r="C25" s="286" t="s">
        <v>277</v>
      </c>
      <c r="D25" s="276" t="s">
        <v>2090</v>
      </c>
      <c r="E25" s="299" t="s">
        <v>1859</v>
      </c>
      <c r="F25" s="235" t="s">
        <v>6</v>
      </c>
      <c r="G25" s="6">
        <v>0</v>
      </c>
      <c r="H25" s="6">
        <v>15</v>
      </c>
      <c r="I25" s="6">
        <v>0</v>
      </c>
      <c r="J25" s="6">
        <v>1</v>
      </c>
      <c r="K25" s="6">
        <v>5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239">
        <f t="shared" si="0"/>
        <v>21</v>
      </c>
      <c r="AA25" s="256"/>
    </row>
    <row r="26" spans="1:27" ht="25.5" x14ac:dyDescent="0.25">
      <c r="A26" s="262"/>
      <c r="B26" s="366"/>
      <c r="C26" s="286"/>
      <c r="D26" s="276"/>
      <c r="E26" s="299"/>
      <c r="F26" s="235" t="s">
        <v>3</v>
      </c>
      <c r="G26" s="6">
        <v>0</v>
      </c>
      <c r="H26" s="6">
        <v>15</v>
      </c>
      <c r="I26" s="6">
        <v>0</v>
      </c>
      <c r="J26" s="6">
        <v>1</v>
      </c>
      <c r="K26" s="6">
        <v>5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239">
        <f t="shared" si="0"/>
        <v>21</v>
      </c>
      <c r="AA26" s="256"/>
    </row>
    <row r="27" spans="1:27" x14ac:dyDescent="0.25">
      <c r="A27" s="262"/>
      <c r="B27" s="366"/>
      <c r="C27" s="339" t="s">
        <v>668</v>
      </c>
      <c r="D27" s="276" t="s">
        <v>2091</v>
      </c>
      <c r="E27" s="299" t="s">
        <v>1855</v>
      </c>
      <c r="F27" s="235" t="s">
        <v>6</v>
      </c>
      <c r="G27" s="6">
        <v>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239">
        <f t="shared" si="0"/>
        <v>7</v>
      </c>
      <c r="AA27" s="256"/>
    </row>
    <row r="28" spans="1:27" ht="26.25" thickBot="1" x14ac:dyDescent="0.3">
      <c r="A28" s="300"/>
      <c r="B28" s="353"/>
      <c r="C28" s="340"/>
      <c r="D28" s="280"/>
      <c r="E28" s="318"/>
      <c r="F28" s="236" t="s">
        <v>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3">
        <f t="shared" si="0"/>
        <v>0</v>
      </c>
      <c r="AA28" s="264"/>
    </row>
    <row r="29" spans="1:27" x14ac:dyDescent="0.25">
      <c r="A29" s="261" t="s">
        <v>24</v>
      </c>
      <c r="B29" s="259" t="s">
        <v>8</v>
      </c>
      <c r="C29" s="259"/>
      <c r="D29" s="275" t="s">
        <v>2092</v>
      </c>
      <c r="E29" s="321" t="s">
        <v>1464</v>
      </c>
      <c r="F29" s="27" t="s">
        <v>6</v>
      </c>
      <c r="G29" s="7">
        <v>17</v>
      </c>
      <c r="H29" s="7">
        <v>30</v>
      </c>
      <c r="I29" s="7">
        <v>16</v>
      </c>
      <c r="J29" s="7">
        <v>23</v>
      </c>
      <c r="K29" s="7">
        <v>15</v>
      </c>
      <c r="L29" s="7">
        <v>12</v>
      </c>
      <c r="M29" s="7">
        <v>0</v>
      </c>
      <c r="N29" s="7">
        <v>18</v>
      </c>
      <c r="O29" s="7">
        <v>37</v>
      </c>
      <c r="P29" s="7">
        <v>20</v>
      </c>
      <c r="Q29" s="7">
        <v>17</v>
      </c>
      <c r="R29" s="7">
        <v>8</v>
      </c>
      <c r="S29" s="7">
        <v>8</v>
      </c>
      <c r="T29" s="7">
        <v>9</v>
      </c>
      <c r="U29" s="7">
        <v>8</v>
      </c>
      <c r="V29" s="7">
        <v>11</v>
      </c>
      <c r="W29" s="7">
        <v>3</v>
      </c>
      <c r="X29" s="7">
        <v>10</v>
      </c>
      <c r="Y29" s="7">
        <v>9</v>
      </c>
      <c r="Z29" s="4">
        <f t="shared" si="0"/>
        <v>271</v>
      </c>
      <c r="AA29" s="255"/>
    </row>
    <row r="30" spans="1:27" ht="26.25" thickBot="1" x14ac:dyDescent="0.3">
      <c r="A30" s="262"/>
      <c r="B30" s="260"/>
      <c r="C30" s="260"/>
      <c r="D30" s="276"/>
      <c r="E30" s="299"/>
      <c r="F30" s="28" t="s">
        <v>3</v>
      </c>
      <c r="G30" s="6">
        <v>17</v>
      </c>
      <c r="H30" s="6">
        <v>30</v>
      </c>
      <c r="I30" s="6">
        <v>16</v>
      </c>
      <c r="J30" s="6">
        <v>23</v>
      </c>
      <c r="K30" s="6">
        <v>15</v>
      </c>
      <c r="L30" s="6">
        <v>12</v>
      </c>
      <c r="M30" s="6">
        <v>0</v>
      </c>
      <c r="N30" s="6">
        <v>18</v>
      </c>
      <c r="O30" s="6">
        <v>37</v>
      </c>
      <c r="P30" s="6">
        <v>20</v>
      </c>
      <c r="Q30" s="6">
        <v>17</v>
      </c>
      <c r="R30" s="6">
        <v>8</v>
      </c>
      <c r="S30" s="6">
        <v>8</v>
      </c>
      <c r="T30" s="6">
        <v>9</v>
      </c>
      <c r="U30" s="6">
        <v>8</v>
      </c>
      <c r="V30" s="6">
        <v>11</v>
      </c>
      <c r="W30" s="6">
        <v>3</v>
      </c>
      <c r="X30" s="6">
        <v>10</v>
      </c>
      <c r="Y30" s="6">
        <v>9</v>
      </c>
      <c r="Z30" s="1">
        <f t="shared" si="0"/>
        <v>271</v>
      </c>
      <c r="AA30" s="256"/>
    </row>
    <row r="31" spans="1:27" x14ac:dyDescent="0.25">
      <c r="A31" s="261" t="s">
        <v>25</v>
      </c>
      <c r="B31" s="259" t="s">
        <v>8</v>
      </c>
      <c r="C31" s="259"/>
      <c r="D31" s="275" t="s">
        <v>2093</v>
      </c>
      <c r="E31" s="321" t="s">
        <v>1465</v>
      </c>
      <c r="F31" s="27" t="s">
        <v>6</v>
      </c>
      <c r="G31" s="7">
        <v>15</v>
      </c>
      <c r="H31" s="7">
        <v>15</v>
      </c>
      <c r="I31" s="7">
        <v>17</v>
      </c>
      <c r="J31" s="7">
        <v>13</v>
      </c>
      <c r="K31" s="7">
        <v>21</v>
      </c>
      <c r="L31" s="7">
        <v>15</v>
      </c>
      <c r="M31" s="7">
        <v>0</v>
      </c>
      <c r="N31" s="7">
        <v>17</v>
      </c>
      <c r="O31" s="7">
        <v>0</v>
      </c>
      <c r="P31" s="7">
        <v>5</v>
      </c>
      <c r="Q31" s="7">
        <v>9</v>
      </c>
      <c r="R31" s="7">
        <v>7</v>
      </c>
      <c r="S31" s="7">
        <v>6</v>
      </c>
      <c r="T31" s="7">
        <v>7</v>
      </c>
      <c r="U31" s="7">
        <v>9</v>
      </c>
      <c r="V31" s="7">
        <v>5</v>
      </c>
      <c r="W31" s="7">
        <v>17</v>
      </c>
      <c r="X31" s="7">
        <v>6</v>
      </c>
      <c r="Y31" s="7">
        <v>4</v>
      </c>
      <c r="Z31" s="4">
        <f t="shared" si="0"/>
        <v>188</v>
      </c>
      <c r="AA31" s="255"/>
    </row>
    <row r="32" spans="1:27" ht="26.25" thickBot="1" x14ac:dyDescent="0.3">
      <c r="A32" s="262"/>
      <c r="B32" s="260"/>
      <c r="C32" s="260"/>
      <c r="D32" s="276"/>
      <c r="E32" s="299"/>
      <c r="F32" s="28" t="s">
        <v>3</v>
      </c>
      <c r="G32" s="6">
        <v>15</v>
      </c>
      <c r="H32" s="6">
        <v>15</v>
      </c>
      <c r="I32" s="6">
        <v>17</v>
      </c>
      <c r="J32" s="6">
        <v>13</v>
      </c>
      <c r="K32" s="6">
        <v>21</v>
      </c>
      <c r="L32" s="6">
        <v>15</v>
      </c>
      <c r="M32" s="6">
        <v>0</v>
      </c>
      <c r="N32" s="6">
        <v>17</v>
      </c>
      <c r="O32" s="6">
        <v>0</v>
      </c>
      <c r="P32" s="6">
        <v>5</v>
      </c>
      <c r="Q32" s="6">
        <v>9</v>
      </c>
      <c r="R32" s="6">
        <v>7</v>
      </c>
      <c r="S32" s="6">
        <v>6</v>
      </c>
      <c r="T32" s="6">
        <v>7</v>
      </c>
      <c r="U32" s="6">
        <v>9</v>
      </c>
      <c r="V32" s="6">
        <v>5</v>
      </c>
      <c r="W32" s="6">
        <v>17</v>
      </c>
      <c r="X32" s="6">
        <v>6</v>
      </c>
      <c r="Y32" s="6">
        <v>4</v>
      </c>
      <c r="Z32" s="1">
        <f t="shared" si="0"/>
        <v>188</v>
      </c>
      <c r="AA32" s="256"/>
    </row>
    <row r="33" spans="1:27" x14ac:dyDescent="0.25">
      <c r="A33" s="261" t="s">
        <v>26</v>
      </c>
      <c r="B33" s="259" t="s">
        <v>8</v>
      </c>
      <c r="C33" s="259"/>
      <c r="D33" s="275" t="s">
        <v>2323</v>
      </c>
      <c r="E33" s="321" t="s">
        <v>1466</v>
      </c>
      <c r="F33" s="27" t="s">
        <v>6</v>
      </c>
      <c r="G33" s="7">
        <v>17</v>
      </c>
      <c r="H33" s="7">
        <v>18</v>
      </c>
      <c r="I33" s="7">
        <v>15</v>
      </c>
      <c r="J33" s="7">
        <v>13</v>
      </c>
      <c r="K33" s="7">
        <v>15</v>
      </c>
      <c r="L33" s="7">
        <v>9</v>
      </c>
      <c r="M33" s="7">
        <v>13</v>
      </c>
      <c r="N33" s="7">
        <v>33</v>
      </c>
      <c r="O33" s="7">
        <v>0</v>
      </c>
      <c r="P33" s="7">
        <v>0</v>
      </c>
      <c r="Q33" s="7">
        <v>6</v>
      </c>
      <c r="R33" s="7">
        <v>3</v>
      </c>
      <c r="S33" s="7">
        <v>0</v>
      </c>
      <c r="T33" s="7">
        <v>2</v>
      </c>
      <c r="U33" s="7">
        <v>7</v>
      </c>
      <c r="V33" s="7">
        <v>8</v>
      </c>
      <c r="W33" s="7">
        <v>3</v>
      </c>
      <c r="X33" s="7">
        <v>6</v>
      </c>
      <c r="Y33" s="7">
        <v>4</v>
      </c>
      <c r="Z33" s="4">
        <f t="shared" si="0"/>
        <v>172</v>
      </c>
      <c r="AA33" s="255"/>
    </row>
    <row r="34" spans="1:27" ht="26.25" thickBot="1" x14ac:dyDescent="0.3">
      <c r="A34" s="262"/>
      <c r="B34" s="260"/>
      <c r="C34" s="260"/>
      <c r="D34" s="276"/>
      <c r="E34" s="299"/>
      <c r="F34" s="28" t="s">
        <v>3</v>
      </c>
      <c r="G34" s="6">
        <v>17</v>
      </c>
      <c r="H34" s="6">
        <v>18</v>
      </c>
      <c r="I34" s="6">
        <v>15</v>
      </c>
      <c r="J34" s="6">
        <v>13</v>
      </c>
      <c r="K34" s="6">
        <v>15</v>
      </c>
      <c r="L34" s="6">
        <v>9</v>
      </c>
      <c r="M34" s="6">
        <v>13</v>
      </c>
      <c r="N34" s="6">
        <v>33</v>
      </c>
      <c r="O34" s="6">
        <v>0</v>
      </c>
      <c r="P34" s="6">
        <v>0</v>
      </c>
      <c r="Q34" s="6">
        <v>6</v>
      </c>
      <c r="R34" s="6">
        <v>3</v>
      </c>
      <c r="S34" s="6">
        <v>0</v>
      </c>
      <c r="T34" s="6">
        <v>2</v>
      </c>
      <c r="U34" s="6">
        <v>7</v>
      </c>
      <c r="V34" s="6">
        <v>8</v>
      </c>
      <c r="W34" s="6">
        <v>3</v>
      </c>
      <c r="X34" s="6">
        <v>6</v>
      </c>
      <c r="Y34" s="6">
        <v>4</v>
      </c>
      <c r="Z34" s="1">
        <f t="shared" si="0"/>
        <v>172</v>
      </c>
      <c r="AA34" s="256"/>
    </row>
    <row r="35" spans="1:27" x14ac:dyDescent="0.25">
      <c r="A35" s="261" t="s">
        <v>27</v>
      </c>
      <c r="B35" s="259" t="s">
        <v>8</v>
      </c>
      <c r="C35" s="259"/>
      <c r="D35" s="275" t="s">
        <v>2123</v>
      </c>
      <c r="E35" s="321" t="s">
        <v>1467</v>
      </c>
      <c r="F35" s="27" t="s">
        <v>6</v>
      </c>
      <c r="G35" s="7">
        <v>16</v>
      </c>
      <c r="H35" s="7">
        <v>12</v>
      </c>
      <c r="I35" s="7">
        <v>13</v>
      </c>
      <c r="J35" s="7">
        <v>14</v>
      </c>
      <c r="K35" s="7">
        <v>10</v>
      </c>
      <c r="L35" s="7">
        <v>10</v>
      </c>
      <c r="M35" s="7">
        <v>9</v>
      </c>
      <c r="N35" s="7">
        <v>8</v>
      </c>
      <c r="O35" s="7">
        <v>20</v>
      </c>
      <c r="P35" s="7">
        <v>0</v>
      </c>
      <c r="Q35" s="7">
        <v>4</v>
      </c>
      <c r="R35" s="7">
        <v>5</v>
      </c>
      <c r="S35" s="7">
        <v>6</v>
      </c>
      <c r="T35" s="7">
        <v>5</v>
      </c>
      <c r="U35" s="7">
        <v>5</v>
      </c>
      <c r="V35" s="7">
        <v>2</v>
      </c>
      <c r="W35" s="7">
        <v>4</v>
      </c>
      <c r="X35" s="7">
        <v>3</v>
      </c>
      <c r="Y35" s="7">
        <v>3</v>
      </c>
      <c r="Z35" s="4">
        <f t="shared" si="0"/>
        <v>149</v>
      </c>
      <c r="AA35" s="255"/>
    </row>
    <row r="36" spans="1:27" ht="26.25" thickBot="1" x14ac:dyDescent="0.3">
      <c r="A36" s="262"/>
      <c r="B36" s="260"/>
      <c r="C36" s="260"/>
      <c r="D36" s="276"/>
      <c r="E36" s="299"/>
      <c r="F36" s="28" t="s">
        <v>3</v>
      </c>
      <c r="G36" s="6">
        <v>16</v>
      </c>
      <c r="H36" s="6">
        <v>12</v>
      </c>
      <c r="I36" s="6">
        <v>13</v>
      </c>
      <c r="J36" s="6">
        <v>14</v>
      </c>
      <c r="K36" s="6">
        <v>10</v>
      </c>
      <c r="L36" s="6">
        <v>10</v>
      </c>
      <c r="M36" s="6">
        <v>9</v>
      </c>
      <c r="N36" s="6">
        <v>8</v>
      </c>
      <c r="O36" s="6">
        <v>20</v>
      </c>
      <c r="P36" s="6">
        <v>0</v>
      </c>
      <c r="Q36" s="6">
        <v>4</v>
      </c>
      <c r="R36" s="6">
        <v>5</v>
      </c>
      <c r="S36" s="6">
        <v>6</v>
      </c>
      <c r="T36" s="6">
        <v>5</v>
      </c>
      <c r="U36" s="6">
        <v>5</v>
      </c>
      <c r="V36" s="6">
        <v>2</v>
      </c>
      <c r="W36" s="6">
        <v>4</v>
      </c>
      <c r="X36" s="6">
        <v>3</v>
      </c>
      <c r="Y36" s="6">
        <v>3</v>
      </c>
      <c r="Z36" s="1">
        <f t="shared" si="0"/>
        <v>149</v>
      </c>
      <c r="AA36" s="256"/>
    </row>
    <row r="37" spans="1:27" x14ac:dyDescent="0.25">
      <c r="A37" s="261" t="s">
        <v>28</v>
      </c>
      <c r="B37" s="259" t="s">
        <v>8</v>
      </c>
      <c r="C37" s="259"/>
      <c r="D37" s="275" t="s">
        <v>2094</v>
      </c>
      <c r="E37" s="321" t="s">
        <v>1468</v>
      </c>
      <c r="F37" s="27" t="s">
        <v>6</v>
      </c>
      <c r="G37" s="7">
        <v>25</v>
      </c>
      <c r="H37" s="7">
        <v>15</v>
      </c>
      <c r="I37" s="7">
        <v>24</v>
      </c>
      <c r="J37" s="7">
        <v>20</v>
      </c>
      <c r="K37" s="7">
        <v>16</v>
      </c>
      <c r="L37" s="7">
        <v>21</v>
      </c>
      <c r="M37" s="7">
        <v>0</v>
      </c>
      <c r="N37" s="7">
        <v>0</v>
      </c>
      <c r="O37" s="7">
        <v>0</v>
      </c>
      <c r="P37" s="7">
        <v>17</v>
      </c>
      <c r="Q37" s="7">
        <v>9</v>
      </c>
      <c r="R37" s="7">
        <v>5</v>
      </c>
      <c r="S37" s="7">
        <v>1</v>
      </c>
      <c r="T37" s="7">
        <v>4</v>
      </c>
      <c r="U37" s="7">
        <v>5</v>
      </c>
      <c r="V37" s="7">
        <v>4</v>
      </c>
      <c r="W37" s="7">
        <v>7</v>
      </c>
      <c r="X37" s="7">
        <v>7</v>
      </c>
      <c r="Y37" s="7">
        <v>2</v>
      </c>
      <c r="Z37" s="4">
        <f t="shared" si="0"/>
        <v>182</v>
      </c>
      <c r="AA37" s="255"/>
    </row>
    <row r="38" spans="1:27" ht="26.25" thickBot="1" x14ac:dyDescent="0.3">
      <c r="A38" s="262"/>
      <c r="B38" s="260"/>
      <c r="C38" s="260"/>
      <c r="D38" s="276"/>
      <c r="E38" s="299"/>
      <c r="F38" s="28" t="s">
        <v>3</v>
      </c>
      <c r="G38" s="6">
        <v>25</v>
      </c>
      <c r="H38" s="6">
        <v>15</v>
      </c>
      <c r="I38" s="6">
        <v>24</v>
      </c>
      <c r="J38" s="6">
        <v>20</v>
      </c>
      <c r="K38" s="6">
        <v>16</v>
      </c>
      <c r="L38" s="6">
        <v>21</v>
      </c>
      <c r="M38" s="6">
        <v>0</v>
      </c>
      <c r="N38" s="6">
        <v>0</v>
      </c>
      <c r="O38" s="6">
        <v>0</v>
      </c>
      <c r="P38" s="6">
        <v>17</v>
      </c>
      <c r="Q38" s="6">
        <v>9</v>
      </c>
      <c r="R38" s="6">
        <v>5</v>
      </c>
      <c r="S38" s="6">
        <v>1</v>
      </c>
      <c r="T38" s="6">
        <v>4</v>
      </c>
      <c r="U38" s="6">
        <v>5</v>
      </c>
      <c r="V38" s="6">
        <v>4</v>
      </c>
      <c r="W38" s="6">
        <v>7</v>
      </c>
      <c r="X38" s="6">
        <v>7</v>
      </c>
      <c r="Y38" s="6">
        <v>2</v>
      </c>
      <c r="Z38" s="1">
        <f t="shared" si="0"/>
        <v>182</v>
      </c>
      <c r="AA38" s="256"/>
    </row>
    <row r="39" spans="1:27" x14ac:dyDescent="0.25">
      <c r="A39" s="261" t="s">
        <v>30</v>
      </c>
      <c r="B39" s="259" t="s">
        <v>8</v>
      </c>
      <c r="C39" s="259"/>
      <c r="D39" s="275" t="s">
        <v>2095</v>
      </c>
      <c r="E39" s="321" t="s">
        <v>1909</v>
      </c>
      <c r="F39" s="27" t="s">
        <v>6</v>
      </c>
      <c r="G39" s="7">
        <v>35</v>
      </c>
      <c r="H39" s="7">
        <v>19</v>
      </c>
      <c r="I39" s="7">
        <v>29</v>
      </c>
      <c r="J39" s="7">
        <v>20</v>
      </c>
      <c r="K39" s="7">
        <v>27</v>
      </c>
      <c r="L39" s="7">
        <v>22</v>
      </c>
      <c r="M39" s="7">
        <v>0</v>
      </c>
      <c r="N39" s="7">
        <v>21</v>
      </c>
      <c r="O39" s="7">
        <v>31</v>
      </c>
      <c r="P39" s="7">
        <v>0</v>
      </c>
      <c r="Q39" s="7">
        <v>11</v>
      </c>
      <c r="R39" s="7">
        <v>3</v>
      </c>
      <c r="S39" s="7">
        <v>3</v>
      </c>
      <c r="T39" s="7">
        <v>7</v>
      </c>
      <c r="U39" s="7">
        <v>5</v>
      </c>
      <c r="V39" s="7">
        <v>5</v>
      </c>
      <c r="W39" s="7">
        <v>7</v>
      </c>
      <c r="X39" s="7">
        <v>2</v>
      </c>
      <c r="Y39" s="7">
        <v>4</v>
      </c>
      <c r="Z39" s="4">
        <f t="shared" si="0"/>
        <v>251</v>
      </c>
      <c r="AA39" s="255"/>
    </row>
    <row r="40" spans="1:27" ht="26.25" thickBot="1" x14ac:dyDescent="0.3">
      <c r="A40" s="262"/>
      <c r="B40" s="260"/>
      <c r="C40" s="260"/>
      <c r="D40" s="276"/>
      <c r="E40" s="299"/>
      <c r="F40" s="28" t="s">
        <v>3</v>
      </c>
      <c r="G40" s="6">
        <v>35</v>
      </c>
      <c r="H40" s="6">
        <v>19</v>
      </c>
      <c r="I40" s="6">
        <v>29</v>
      </c>
      <c r="J40" s="6">
        <v>20</v>
      </c>
      <c r="K40" s="6">
        <v>27</v>
      </c>
      <c r="L40" s="6">
        <v>22</v>
      </c>
      <c r="M40" s="6">
        <v>0</v>
      </c>
      <c r="N40" s="6">
        <v>21</v>
      </c>
      <c r="O40" s="6">
        <v>31</v>
      </c>
      <c r="P40" s="6">
        <v>0</v>
      </c>
      <c r="Q40" s="6">
        <v>11</v>
      </c>
      <c r="R40" s="6">
        <v>3</v>
      </c>
      <c r="S40" s="6">
        <v>3</v>
      </c>
      <c r="T40" s="6">
        <v>7</v>
      </c>
      <c r="U40" s="6">
        <v>5</v>
      </c>
      <c r="V40" s="6">
        <v>5</v>
      </c>
      <c r="W40" s="6">
        <v>7</v>
      </c>
      <c r="X40" s="6">
        <v>2</v>
      </c>
      <c r="Y40" s="6">
        <v>4</v>
      </c>
      <c r="Z40" s="1">
        <f t="shared" si="0"/>
        <v>251</v>
      </c>
      <c r="AA40" s="256"/>
    </row>
    <row r="41" spans="1:27" x14ac:dyDescent="0.25">
      <c r="A41" s="261" t="s">
        <v>31</v>
      </c>
      <c r="B41" s="259" t="s">
        <v>8</v>
      </c>
      <c r="C41" s="259"/>
      <c r="D41" s="275" t="s">
        <v>2096</v>
      </c>
      <c r="E41" s="321" t="s">
        <v>1469</v>
      </c>
      <c r="F41" s="27" t="s">
        <v>6</v>
      </c>
      <c r="G41" s="7">
        <v>19</v>
      </c>
      <c r="H41" s="7">
        <v>16</v>
      </c>
      <c r="I41" s="7">
        <v>11</v>
      </c>
      <c r="J41" s="7">
        <v>15</v>
      </c>
      <c r="K41" s="7">
        <v>13</v>
      </c>
      <c r="L41" s="7">
        <v>5</v>
      </c>
      <c r="M41" s="7">
        <v>0</v>
      </c>
      <c r="N41" s="7">
        <v>0</v>
      </c>
      <c r="O41" s="7">
        <v>0</v>
      </c>
      <c r="P41" s="7">
        <v>8</v>
      </c>
      <c r="Q41" s="7">
        <v>11</v>
      </c>
      <c r="R41" s="7">
        <v>9</v>
      </c>
      <c r="S41" s="7">
        <v>9</v>
      </c>
      <c r="T41" s="7">
        <v>11</v>
      </c>
      <c r="U41" s="7">
        <v>12</v>
      </c>
      <c r="V41" s="7">
        <v>0</v>
      </c>
      <c r="W41" s="7">
        <v>8</v>
      </c>
      <c r="X41" s="7">
        <v>3</v>
      </c>
      <c r="Y41" s="7">
        <v>4</v>
      </c>
      <c r="Z41" s="4">
        <f t="shared" si="0"/>
        <v>154</v>
      </c>
      <c r="AA41" s="255"/>
    </row>
    <row r="42" spans="1:27" ht="26.25" thickBot="1" x14ac:dyDescent="0.3">
      <c r="A42" s="262"/>
      <c r="B42" s="260"/>
      <c r="C42" s="260"/>
      <c r="D42" s="276"/>
      <c r="E42" s="299"/>
      <c r="F42" s="28" t="s">
        <v>3</v>
      </c>
      <c r="G42" s="6">
        <v>19</v>
      </c>
      <c r="H42" s="6">
        <v>16</v>
      </c>
      <c r="I42" s="6">
        <v>11</v>
      </c>
      <c r="J42" s="6">
        <v>15</v>
      </c>
      <c r="K42" s="6">
        <v>13</v>
      </c>
      <c r="L42" s="6">
        <v>5</v>
      </c>
      <c r="M42" s="6">
        <v>0</v>
      </c>
      <c r="N42" s="6">
        <v>0</v>
      </c>
      <c r="O42" s="6">
        <v>0</v>
      </c>
      <c r="P42" s="6">
        <v>8</v>
      </c>
      <c r="Q42" s="6">
        <v>11</v>
      </c>
      <c r="R42" s="6">
        <v>9</v>
      </c>
      <c r="S42" s="6">
        <v>9</v>
      </c>
      <c r="T42" s="6">
        <v>11</v>
      </c>
      <c r="U42" s="6">
        <v>12</v>
      </c>
      <c r="V42" s="6">
        <v>0</v>
      </c>
      <c r="W42" s="6">
        <v>8</v>
      </c>
      <c r="X42" s="6">
        <v>3</v>
      </c>
      <c r="Y42" s="6">
        <v>4</v>
      </c>
      <c r="Z42" s="1">
        <f t="shared" si="0"/>
        <v>154</v>
      </c>
      <c r="AA42" s="256"/>
    </row>
    <row r="43" spans="1:27" x14ac:dyDescent="0.25">
      <c r="A43" s="261" t="s">
        <v>32</v>
      </c>
      <c r="B43" s="259" t="s">
        <v>8</v>
      </c>
      <c r="C43" s="259"/>
      <c r="D43" s="275" t="s">
        <v>2097</v>
      </c>
      <c r="E43" s="321" t="s">
        <v>1470</v>
      </c>
      <c r="F43" s="27" t="s">
        <v>6</v>
      </c>
      <c r="G43" s="7">
        <v>39</v>
      </c>
      <c r="H43" s="7">
        <v>26</v>
      </c>
      <c r="I43" s="7">
        <v>45</v>
      </c>
      <c r="J43" s="7">
        <v>29</v>
      </c>
      <c r="K43" s="7">
        <v>28</v>
      </c>
      <c r="L43" s="7">
        <v>22</v>
      </c>
      <c r="M43" s="7">
        <v>0</v>
      </c>
      <c r="N43" s="7">
        <v>20</v>
      </c>
      <c r="O43" s="7">
        <v>18</v>
      </c>
      <c r="P43" s="7">
        <v>39</v>
      </c>
      <c r="Q43" s="7">
        <v>21</v>
      </c>
      <c r="R43" s="7">
        <v>18</v>
      </c>
      <c r="S43" s="7">
        <v>23</v>
      </c>
      <c r="T43" s="7">
        <v>30</v>
      </c>
      <c r="U43" s="7">
        <v>21</v>
      </c>
      <c r="V43" s="7">
        <v>24</v>
      </c>
      <c r="W43" s="7">
        <v>29</v>
      </c>
      <c r="X43" s="7">
        <v>24</v>
      </c>
      <c r="Y43" s="7">
        <v>19</v>
      </c>
      <c r="Z43" s="4">
        <f t="shared" si="0"/>
        <v>475</v>
      </c>
      <c r="AA43" s="255"/>
    </row>
    <row r="44" spans="1:27" ht="26.25" thickBot="1" x14ac:dyDescent="0.3">
      <c r="A44" s="262"/>
      <c r="B44" s="260"/>
      <c r="C44" s="260"/>
      <c r="D44" s="276"/>
      <c r="E44" s="299"/>
      <c r="F44" s="28" t="s">
        <v>3</v>
      </c>
      <c r="G44" s="6">
        <v>39</v>
      </c>
      <c r="H44" s="6">
        <v>26</v>
      </c>
      <c r="I44" s="6">
        <v>45</v>
      </c>
      <c r="J44" s="6">
        <v>29</v>
      </c>
      <c r="K44" s="6">
        <v>28</v>
      </c>
      <c r="L44" s="6">
        <v>22</v>
      </c>
      <c r="M44" s="6">
        <v>0</v>
      </c>
      <c r="N44" s="6">
        <v>20</v>
      </c>
      <c r="O44" s="6">
        <v>18</v>
      </c>
      <c r="P44" s="6">
        <v>39</v>
      </c>
      <c r="Q44" s="6">
        <v>21</v>
      </c>
      <c r="R44" s="6">
        <v>18</v>
      </c>
      <c r="S44" s="6">
        <v>23</v>
      </c>
      <c r="T44" s="6">
        <v>30</v>
      </c>
      <c r="U44" s="6">
        <v>21</v>
      </c>
      <c r="V44" s="6">
        <v>24</v>
      </c>
      <c r="W44" s="6">
        <v>29</v>
      </c>
      <c r="X44" s="6">
        <v>24</v>
      </c>
      <c r="Y44" s="6">
        <v>19</v>
      </c>
      <c r="Z44" s="1">
        <f t="shared" si="0"/>
        <v>475</v>
      </c>
      <c r="AA44" s="256"/>
    </row>
    <row r="45" spans="1:27" x14ac:dyDescent="0.25">
      <c r="A45" s="261" t="s">
        <v>33</v>
      </c>
      <c r="B45" s="259" t="s">
        <v>8</v>
      </c>
      <c r="C45" s="259"/>
      <c r="D45" s="275" t="s">
        <v>2326</v>
      </c>
      <c r="E45" s="321" t="s">
        <v>1471</v>
      </c>
      <c r="F45" s="27" t="s">
        <v>6</v>
      </c>
      <c r="G45" s="7">
        <v>6</v>
      </c>
      <c r="H45" s="7">
        <v>5</v>
      </c>
      <c r="I45" s="7">
        <v>18</v>
      </c>
      <c r="J45" s="7">
        <v>8</v>
      </c>
      <c r="K45" s="7">
        <v>20</v>
      </c>
      <c r="L45" s="7">
        <v>5</v>
      </c>
      <c r="M45" s="7">
        <v>33</v>
      </c>
      <c r="N45" s="7">
        <v>10</v>
      </c>
      <c r="O45" s="7">
        <v>8</v>
      </c>
      <c r="P45" s="7">
        <v>6</v>
      </c>
      <c r="Q45" s="7">
        <v>13</v>
      </c>
      <c r="R45" s="7">
        <v>11</v>
      </c>
      <c r="S45" s="7">
        <v>9</v>
      </c>
      <c r="T45" s="7">
        <v>9</v>
      </c>
      <c r="U45" s="7">
        <v>12</v>
      </c>
      <c r="V45" s="7">
        <v>11</v>
      </c>
      <c r="W45" s="7">
        <v>7</v>
      </c>
      <c r="X45" s="7">
        <v>7</v>
      </c>
      <c r="Y45" s="7">
        <v>8</v>
      </c>
      <c r="Z45" s="4">
        <f t="shared" si="0"/>
        <v>206</v>
      </c>
      <c r="AA45" s="255"/>
    </row>
    <row r="46" spans="1:27" ht="26.25" thickBot="1" x14ac:dyDescent="0.3">
      <c r="A46" s="262"/>
      <c r="B46" s="260"/>
      <c r="C46" s="260"/>
      <c r="D46" s="276"/>
      <c r="E46" s="299"/>
      <c r="F46" s="28" t="s">
        <v>3</v>
      </c>
      <c r="G46" s="6">
        <v>6</v>
      </c>
      <c r="H46" s="6">
        <v>5</v>
      </c>
      <c r="I46" s="6">
        <v>18</v>
      </c>
      <c r="J46" s="6">
        <v>8</v>
      </c>
      <c r="K46" s="6">
        <v>20</v>
      </c>
      <c r="L46" s="6">
        <v>5</v>
      </c>
      <c r="M46" s="6">
        <v>33</v>
      </c>
      <c r="N46" s="6">
        <v>10</v>
      </c>
      <c r="O46" s="6">
        <v>8</v>
      </c>
      <c r="P46" s="6">
        <v>6</v>
      </c>
      <c r="Q46" s="6">
        <v>13</v>
      </c>
      <c r="R46" s="6">
        <v>11</v>
      </c>
      <c r="S46" s="6">
        <v>9</v>
      </c>
      <c r="T46" s="6">
        <v>9</v>
      </c>
      <c r="U46" s="6">
        <v>12</v>
      </c>
      <c r="V46" s="6">
        <v>11</v>
      </c>
      <c r="W46" s="6">
        <v>7</v>
      </c>
      <c r="X46" s="6">
        <v>7</v>
      </c>
      <c r="Y46" s="6">
        <v>8</v>
      </c>
      <c r="Z46" s="1">
        <f t="shared" si="0"/>
        <v>206</v>
      </c>
      <c r="AA46" s="256"/>
    </row>
    <row r="47" spans="1:27" x14ac:dyDescent="0.25">
      <c r="A47" s="261" t="s">
        <v>34</v>
      </c>
      <c r="B47" s="259" t="s">
        <v>8</v>
      </c>
      <c r="C47" s="259"/>
      <c r="D47" s="275" t="s">
        <v>2324</v>
      </c>
      <c r="E47" s="321" t="s">
        <v>1472</v>
      </c>
      <c r="F47" s="27" t="s">
        <v>6</v>
      </c>
      <c r="G47" s="7">
        <v>8</v>
      </c>
      <c r="H47" s="7">
        <v>15</v>
      </c>
      <c r="I47" s="7">
        <v>10</v>
      </c>
      <c r="J47" s="7">
        <v>9</v>
      </c>
      <c r="K47" s="7">
        <v>7</v>
      </c>
      <c r="L47" s="7">
        <v>8</v>
      </c>
      <c r="M47" s="7">
        <v>0</v>
      </c>
      <c r="N47" s="7">
        <v>1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4">
        <f t="shared" si="0"/>
        <v>58</v>
      </c>
      <c r="AA47" s="255"/>
    </row>
    <row r="48" spans="1:27" ht="26.25" thickBot="1" x14ac:dyDescent="0.3">
      <c r="A48" s="262"/>
      <c r="B48" s="260"/>
      <c r="C48" s="260"/>
      <c r="D48" s="276"/>
      <c r="E48" s="299"/>
      <c r="F48" s="28" t="s">
        <v>3</v>
      </c>
      <c r="G48" s="6">
        <v>8</v>
      </c>
      <c r="H48" s="6">
        <v>15</v>
      </c>
      <c r="I48" s="6">
        <v>10</v>
      </c>
      <c r="J48" s="6">
        <v>9</v>
      </c>
      <c r="K48" s="6">
        <v>7</v>
      </c>
      <c r="L48" s="6">
        <v>8</v>
      </c>
      <c r="M48" s="6">
        <v>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1">
        <f t="shared" si="0"/>
        <v>58</v>
      </c>
      <c r="AA48" s="256"/>
    </row>
    <row r="49" spans="1:27" x14ac:dyDescent="0.25">
      <c r="A49" s="261" t="s">
        <v>109</v>
      </c>
      <c r="B49" s="259" t="s">
        <v>8</v>
      </c>
      <c r="C49" s="259"/>
      <c r="D49" s="275" t="s">
        <v>2325</v>
      </c>
      <c r="E49" s="321" t="s">
        <v>1473</v>
      </c>
      <c r="F49" s="27" t="s">
        <v>6</v>
      </c>
      <c r="G49" s="7">
        <v>12</v>
      </c>
      <c r="H49" s="7">
        <v>18</v>
      </c>
      <c r="I49" s="7">
        <v>16</v>
      </c>
      <c r="J49" s="7">
        <v>9</v>
      </c>
      <c r="K49" s="7">
        <v>8</v>
      </c>
      <c r="L49" s="7">
        <v>12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4">
        <f t="shared" si="0"/>
        <v>75</v>
      </c>
      <c r="AA49" s="255"/>
    </row>
    <row r="50" spans="1:27" ht="26.25" thickBot="1" x14ac:dyDescent="0.3">
      <c r="A50" s="291"/>
      <c r="B50" s="296"/>
      <c r="C50" s="296"/>
      <c r="D50" s="298"/>
      <c r="E50" s="314"/>
      <c r="F50" s="29" t="s">
        <v>3</v>
      </c>
      <c r="G50" s="24">
        <v>12</v>
      </c>
      <c r="H50" s="24">
        <v>18</v>
      </c>
      <c r="I50" s="24">
        <v>16</v>
      </c>
      <c r="J50" s="24">
        <v>9</v>
      </c>
      <c r="K50" s="24">
        <v>8</v>
      </c>
      <c r="L50" s="24">
        <v>12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30">
        <f t="shared" si="0"/>
        <v>75</v>
      </c>
      <c r="AA50" s="316"/>
    </row>
    <row r="51" spans="1:27" x14ac:dyDescent="0.25">
      <c r="A51" s="322" t="s">
        <v>13</v>
      </c>
      <c r="B51" s="323"/>
      <c r="C51" s="323"/>
      <c r="D51" s="323"/>
      <c r="E51" s="323"/>
      <c r="F51" s="27" t="s">
        <v>6</v>
      </c>
      <c r="G51" s="7">
        <f t="shared" ref="G51:Z51" si="1">G49+G47+G45+G43+G41+G39+G37+G35+G33+G31+G29+G27+G25+G23+G21+G19+G17+G15+G13+G11+G9+G7+G3</f>
        <v>512</v>
      </c>
      <c r="H51" s="7">
        <f t="shared" si="1"/>
        <v>507</v>
      </c>
      <c r="I51" s="7">
        <f t="shared" si="1"/>
        <v>528</v>
      </c>
      <c r="J51" s="7">
        <f t="shared" si="1"/>
        <v>435</v>
      </c>
      <c r="K51" s="7">
        <f t="shared" si="1"/>
        <v>462</v>
      </c>
      <c r="L51" s="7">
        <f t="shared" si="1"/>
        <v>359</v>
      </c>
      <c r="M51" s="7">
        <f t="shared" si="1"/>
        <v>417</v>
      </c>
      <c r="N51" s="7">
        <f t="shared" si="1"/>
        <v>320</v>
      </c>
      <c r="O51" s="7">
        <f t="shared" si="1"/>
        <v>334</v>
      </c>
      <c r="P51" s="7">
        <f t="shared" si="1"/>
        <v>293</v>
      </c>
      <c r="Q51" s="7">
        <f t="shared" si="1"/>
        <v>244</v>
      </c>
      <c r="R51" s="7">
        <f t="shared" si="1"/>
        <v>233</v>
      </c>
      <c r="S51" s="7">
        <f t="shared" si="1"/>
        <v>261</v>
      </c>
      <c r="T51" s="7">
        <f t="shared" si="1"/>
        <v>273</v>
      </c>
      <c r="U51" s="7">
        <f t="shared" si="1"/>
        <v>236</v>
      </c>
      <c r="V51" s="7">
        <f t="shared" si="1"/>
        <v>201</v>
      </c>
      <c r="W51" s="7">
        <f t="shared" si="1"/>
        <v>247</v>
      </c>
      <c r="X51" s="7">
        <f t="shared" si="1"/>
        <v>226</v>
      </c>
      <c r="Y51" s="7">
        <f t="shared" si="1"/>
        <v>248</v>
      </c>
      <c r="Z51" s="7">
        <f t="shared" si="1"/>
        <v>6336</v>
      </c>
      <c r="AA51" s="206"/>
    </row>
    <row r="52" spans="1:27" ht="26.25" thickBot="1" x14ac:dyDescent="0.3">
      <c r="A52" s="324"/>
      <c r="B52" s="325"/>
      <c r="C52" s="325"/>
      <c r="D52" s="325"/>
      <c r="E52" s="325"/>
      <c r="F52" s="26" t="s">
        <v>3</v>
      </c>
      <c r="G52" s="8">
        <f t="shared" ref="G52:Z52" si="2">G50+G48+G46+G44+G42+G40+G38+G36+G34+G32+G30+G28+G26+G24+G22+G20+G18+G16+G14+G12+G10+G8+G4</f>
        <v>342</v>
      </c>
      <c r="H52" s="8">
        <f t="shared" si="2"/>
        <v>290</v>
      </c>
      <c r="I52" s="8">
        <f t="shared" si="2"/>
        <v>326</v>
      </c>
      <c r="J52" s="8">
        <f t="shared" si="2"/>
        <v>286</v>
      </c>
      <c r="K52" s="8">
        <f t="shared" si="2"/>
        <v>462</v>
      </c>
      <c r="L52" s="8">
        <f t="shared" si="2"/>
        <v>359</v>
      </c>
      <c r="M52" s="8">
        <f t="shared" si="2"/>
        <v>417</v>
      </c>
      <c r="N52" s="8">
        <f t="shared" si="2"/>
        <v>320</v>
      </c>
      <c r="O52" s="8">
        <f t="shared" si="2"/>
        <v>334</v>
      </c>
      <c r="P52" s="8">
        <f t="shared" si="2"/>
        <v>293</v>
      </c>
      <c r="Q52" s="8">
        <f t="shared" si="2"/>
        <v>244</v>
      </c>
      <c r="R52" s="8">
        <f t="shared" si="2"/>
        <v>233</v>
      </c>
      <c r="S52" s="8">
        <f t="shared" si="2"/>
        <v>261</v>
      </c>
      <c r="T52" s="8">
        <f t="shared" si="2"/>
        <v>273</v>
      </c>
      <c r="U52" s="8">
        <f t="shared" si="2"/>
        <v>236</v>
      </c>
      <c r="V52" s="8">
        <f t="shared" si="2"/>
        <v>201</v>
      </c>
      <c r="W52" s="8">
        <f t="shared" si="2"/>
        <v>247</v>
      </c>
      <c r="X52" s="8">
        <f t="shared" si="2"/>
        <v>226</v>
      </c>
      <c r="Y52" s="8">
        <f t="shared" si="2"/>
        <v>248</v>
      </c>
      <c r="Z52" s="8">
        <f t="shared" si="2"/>
        <v>5598</v>
      </c>
      <c r="AA52" s="207"/>
    </row>
  </sheetData>
  <mergeCells count="112">
    <mergeCell ref="AA43:AA44"/>
    <mergeCell ref="AA45:AA46"/>
    <mergeCell ref="AA47:AA48"/>
    <mergeCell ref="AA49:AA50"/>
    <mergeCell ref="AA31:AA32"/>
    <mergeCell ref="AA33:AA34"/>
    <mergeCell ref="AA35:AA36"/>
    <mergeCell ref="AA37:AA38"/>
    <mergeCell ref="AA39:AA40"/>
    <mergeCell ref="AA41:AA42"/>
    <mergeCell ref="AA21:AA22"/>
    <mergeCell ref="B23:B28"/>
    <mergeCell ref="C23:C24"/>
    <mergeCell ref="D23:D24"/>
    <mergeCell ref="E23:E24"/>
    <mergeCell ref="AA23:AA24"/>
    <mergeCell ref="C25:C26"/>
    <mergeCell ref="D25:D26"/>
    <mergeCell ref="E25:E26"/>
    <mergeCell ref="AA25:AA26"/>
    <mergeCell ref="A49:A50"/>
    <mergeCell ref="B49:C50"/>
    <mergeCell ref="D49:D50"/>
    <mergeCell ref="E49:E50"/>
    <mergeCell ref="A51:E52"/>
    <mergeCell ref="B15:B20"/>
    <mergeCell ref="A21:A28"/>
    <mergeCell ref="B21:C22"/>
    <mergeCell ref="D21:D22"/>
    <mergeCell ref="E21:E22"/>
    <mergeCell ref="A45:A46"/>
    <mergeCell ref="B45:C46"/>
    <mergeCell ref="D45:D46"/>
    <mergeCell ref="E45:E46"/>
    <mergeCell ref="A47:A48"/>
    <mergeCell ref="B47:C48"/>
    <mergeCell ref="D47:D48"/>
    <mergeCell ref="E47:E48"/>
    <mergeCell ref="A41:A42"/>
    <mergeCell ref="B41:C42"/>
    <mergeCell ref="D41:D42"/>
    <mergeCell ref="E41:E42"/>
    <mergeCell ref="A43:A44"/>
    <mergeCell ref="B43:C44"/>
    <mergeCell ref="D43:D44"/>
    <mergeCell ref="E43:E44"/>
    <mergeCell ref="A37:A38"/>
    <mergeCell ref="B37:C38"/>
    <mergeCell ref="D37:D38"/>
    <mergeCell ref="E37:E38"/>
    <mergeCell ref="A39:A40"/>
    <mergeCell ref="B39:C40"/>
    <mergeCell ref="D39:D40"/>
    <mergeCell ref="E39:E40"/>
    <mergeCell ref="AA17:AA18"/>
    <mergeCell ref="C19:C20"/>
    <mergeCell ref="D19:D20"/>
    <mergeCell ref="A33:A34"/>
    <mergeCell ref="B33:C34"/>
    <mergeCell ref="D33:D34"/>
    <mergeCell ref="E33:E34"/>
    <mergeCell ref="A35:A36"/>
    <mergeCell ref="B35:C36"/>
    <mergeCell ref="D35:D36"/>
    <mergeCell ref="E35:E36"/>
    <mergeCell ref="A29:A30"/>
    <mergeCell ref="B29:C30"/>
    <mergeCell ref="D29:D30"/>
    <mergeCell ref="E29:E30"/>
    <mergeCell ref="A31:A32"/>
    <mergeCell ref="B31:C32"/>
    <mergeCell ref="D31:D32"/>
    <mergeCell ref="E31:E32"/>
    <mergeCell ref="C27:C28"/>
    <mergeCell ref="D27:D28"/>
    <mergeCell ref="E27:E28"/>
    <mergeCell ref="AA27:AA28"/>
    <mergeCell ref="AA29:AA30"/>
    <mergeCell ref="A13:A20"/>
    <mergeCell ref="B13:C14"/>
    <mergeCell ref="D13:D14"/>
    <mergeCell ref="E13:E14"/>
    <mergeCell ref="AA13:AA14"/>
    <mergeCell ref="C15:C16"/>
    <mergeCell ref="A7:A12"/>
    <mergeCell ref="B7:C8"/>
    <mergeCell ref="D7:D8"/>
    <mergeCell ref="E7:E8"/>
    <mergeCell ref="AA7:AA8"/>
    <mergeCell ref="B9:B12"/>
    <mergeCell ref="C9:C10"/>
    <mergeCell ref="D9:D10"/>
    <mergeCell ref="E9:E10"/>
    <mergeCell ref="AA9:AA10"/>
    <mergeCell ref="E19:E20"/>
    <mergeCell ref="AA19:AA20"/>
    <mergeCell ref="D15:D16"/>
    <mergeCell ref="E15:E16"/>
    <mergeCell ref="AA15:AA16"/>
    <mergeCell ref="C17:C18"/>
    <mergeCell ref="D17:D18"/>
    <mergeCell ref="E17:E18"/>
    <mergeCell ref="A1:AA1"/>
    <mergeCell ref="A2:E2"/>
    <mergeCell ref="A3:E4"/>
    <mergeCell ref="AA3:AA4"/>
    <mergeCell ref="A5:AA5"/>
    <mergeCell ref="B6:C6"/>
    <mergeCell ref="C11:C12"/>
    <mergeCell ref="D11:D12"/>
    <mergeCell ref="E11:E12"/>
    <mergeCell ref="AA11:AA12"/>
  </mergeCells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2" zoomScale="75" zoomScaleNormal="75" zoomScaleSheetLayoutView="7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35" sqref="E7:E36"/>
    </sheetView>
  </sheetViews>
  <sheetFormatPr defaultRowHeight="12.75" x14ac:dyDescent="0.25"/>
  <cols>
    <col min="1" max="1" width="4.85546875" style="115" customWidth="1"/>
    <col min="2" max="2" width="39.28515625" style="116" customWidth="1"/>
    <col min="3" max="3" width="5.140625" style="117" customWidth="1"/>
    <col min="4" max="4" width="52.7109375" style="115" customWidth="1"/>
    <col min="5" max="5" width="15.42578125" style="115" customWidth="1"/>
    <col min="6" max="6" width="31.140625" style="116" customWidth="1"/>
    <col min="7" max="25" width="5.7109375" style="18" customWidth="1"/>
    <col min="26" max="26" width="11.14062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1896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56" t="s">
        <v>4</v>
      </c>
      <c r="B6" s="495" t="s">
        <v>14</v>
      </c>
      <c r="C6" s="495"/>
      <c r="D6" s="157" t="s">
        <v>15</v>
      </c>
      <c r="E6" s="157" t="s">
        <v>7</v>
      </c>
      <c r="F6" s="157" t="s">
        <v>1</v>
      </c>
      <c r="G6" s="152">
        <v>2000</v>
      </c>
      <c r="H6" s="152">
        <v>2001</v>
      </c>
      <c r="I6" s="152">
        <v>2002</v>
      </c>
      <c r="J6" s="152">
        <v>2003</v>
      </c>
      <c r="K6" s="152">
        <v>2004</v>
      </c>
      <c r="L6" s="152">
        <v>2005</v>
      </c>
      <c r="M6" s="152">
        <v>2006</v>
      </c>
      <c r="N6" s="152">
        <v>2007</v>
      </c>
      <c r="O6" s="152">
        <v>2008</v>
      </c>
      <c r="P6" s="152">
        <v>2009</v>
      </c>
      <c r="Q6" s="152">
        <v>2010</v>
      </c>
      <c r="R6" s="152">
        <v>2011</v>
      </c>
      <c r="S6" s="152">
        <v>2012</v>
      </c>
      <c r="T6" s="152">
        <v>2013</v>
      </c>
      <c r="U6" s="152">
        <v>2014</v>
      </c>
      <c r="V6" s="152">
        <v>2015</v>
      </c>
      <c r="W6" s="152">
        <v>2016</v>
      </c>
      <c r="X6" s="152">
        <v>2017</v>
      </c>
      <c r="Y6" s="152">
        <v>2018</v>
      </c>
      <c r="Z6" s="152" t="s">
        <v>5</v>
      </c>
      <c r="AA6" s="158" t="s">
        <v>11</v>
      </c>
    </row>
    <row r="7" spans="1:27" s="216" customFormat="1" x14ac:dyDescent="0.25">
      <c r="A7" s="257">
        <v>1</v>
      </c>
      <c r="B7" s="259" t="s">
        <v>8</v>
      </c>
      <c r="C7" s="514"/>
      <c r="D7" s="275" t="s">
        <v>1474</v>
      </c>
      <c r="E7" s="275" t="s">
        <v>1475</v>
      </c>
      <c r="F7" s="177" t="s">
        <v>6</v>
      </c>
      <c r="G7" s="22">
        <v>129</v>
      </c>
      <c r="H7" s="22">
        <v>85</v>
      </c>
      <c r="I7" s="22">
        <v>104</v>
      </c>
      <c r="J7" s="22">
        <v>86</v>
      </c>
      <c r="K7" s="22">
        <v>98</v>
      </c>
      <c r="L7" s="22">
        <v>66</v>
      </c>
      <c r="M7" s="22">
        <v>93</v>
      </c>
      <c r="N7" s="22">
        <v>66</v>
      </c>
      <c r="O7" s="22">
        <v>74</v>
      </c>
      <c r="P7" s="22">
        <v>50</v>
      </c>
      <c r="Q7" s="22">
        <v>66</v>
      </c>
      <c r="R7" s="22">
        <v>60</v>
      </c>
      <c r="S7" s="22">
        <v>49</v>
      </c>
      <c r="T7" s="22">
        <v>49</v>
      </c>
      <c r="U7" s="22">
        <v>57</v>
      </c>
      <c r="V7" s="22">
        <v>69</v>
      </c>
      <c r="W7" s="22">
        <v>73</v>
      </c>
      <c r="X7" s="22">
        <v>77</v>
      </c>
      <c r="Y7" s="22">
        <v>95</v>
      </c>
      <c r="Z7" s="22">
        <f>SUM(G7:Y7)</f>
        <v>1446</v>
      </c>
      <c r="AA7" s="255"/>
    </row>
    <row r="8" spans="1:27" s="216" customFormat="1" ht="26.25" thickBot="1" x14ac:dyDescent="0.3">
      <c r="A8" s="320"/>
      <c r="B8" s="515"/>
      <c r="C8" s="515"/>
      <c r="D8" s="429"/>
      <c r="E8" s="429"/>
      <c r="F8" s="183" t="s">
        <v>3</v>
      </c>
      <c r="G8" s="23">
        <v>129</v>
      </c>
      <c r="H8" s="23">
        <v>85</v>
      </c>
      <c r="I8" s="23">
        <v>104</v>
      </c>
      <c r="J8" s="23">
        <v>86</v>
      </c>
      <c r="K8" s="23">
        <v>98</v>
      </c>
      <c r="L8" s="23">
        <v>66</v>
      </c>
      <c r="M8" s="23">
        <v>93</v>
      </c>
      <c r="N8" s="23">
        <v>66</v>
      </c>
      <c r="O8" s="23">
        <v>74</v>
      </c>
      <c r="P8" s="23">
        <v>50</v>
      </c>
      <c r="Q8" s="23">
        <v>66</v>
      </c>
      <c r="R8" s="23">
        <v>60</v>
      </c>
      <c r="S8" s="23">
        <v>49</v>
      </c>
      <c r="T8" s="23">
        <v>49</v>
      </c>
      <c r="U8" s="23">
        <v>57</v>
      </c>
      <c r="V8" s="23">
        <v>69</v>
      </c>
      <c r="W8" s="23">
        <v>73</v>
      </c>
      <c r="X8" s="23">
        <v>77</v>
      </c>
      <c r="Y8" s="23">
        <v>95</v>
      </c>
      <c r="Z8" s="23">
        <f t="shared" ref="Z8:Z36" si="0">SUM(G8:Y8)</f>
        <v>1446</v>
      </c>
      <c r="AA8" s="316"/>
    </row>
    <row r="9" spans="1:27" s="216" customFormat="1" x14ac:dyDescent="0.25">
      <c r="A9" s="257" t="s">
        <v>12</v>
      </c>
      <c r="B9" s="523" t="s">
        <v>8</v>
      </c>
      <c r="C9" s="523"/>
      <c r="D9" s="275" t="s">
        <v>1476</v>
      </c>
      <c r="E9" s="275" t="s">
        <v>1477</v>
      </c>
      <c r="F9" s="177" t="s">
        <v>6</v>
      </c>
      <c r="G9" s="192">
        <v>149</v>
      </c>
      <c r="H9" s="192">
        <v>132</v>
      </c>
      <c r="I9" s="192">
        <v>174</v>
      </c>
      <c r="J9" s="192">
        <v>147</v>
      </c>
      <c r="K9" s="192">
        <v>153</v>
      </c>
      <c r="L9" s="192">
        <v>153</v>
      </c>
      <c r="M9" s="192">
        <v>112</v>
      </c>
      <c r="N9" s="192">
        <v>122</v>
      </c>
      <c r="O9" s="192">
        <v>118</v>
      </c>
      <c r="P9" s="192">
        <v>80</v>
      </c>
      <c r="Q9" s="192">
        <v>112</v>
      </c>
      <c r="R9" s="192">
        <v>80</v>
      </c>
      <c r="S9" s="192">
        <v>90</v>
      </c>
      <c r="T9" s="192">
        <v>73</v>
      </c>
      <c r="U9" s="192">
        <v>85</v>
      </c>
      <c r="V9" s="192">
        <v>96</v>
      </c>
      <c r="W9" s="192">
        <v>89</v>
      </c>
      <c r="X9" s="192">
        <v>104</v>
      </c>
      <c r="Y9" s="192">
        <v>85</v>
      </c>
      <c r="Z9" s="22">
        <f t="shared" si="0"/>
        <v>2154</v>
      </c>
      <c r="AA9" s="255"/>
    </row>
    <row r="10" spans="1:27" s="216" customFormat="1" ht="25.5" x14ac:dyDescent="0.25">
      <c r="A10" s="258"/>
      <c r="B10" s="524"/>
      <c r="C10" s="524"/>
      <c r="D10" s="276"/>
      <c r="E10" s="276"/>
      <c r="F10" s="178" t="s">
        <v>3</v>
      </c>
      <c r="G10" s="193">
        <v>149</v>
      </c>
      <c r="H10" s="193">
        <v>132</v>
      </c>
      <c r="I10" s="193">
        <v>174</v>
      </c>
      <c r="J10" s="193">
        <v>147</v>
      </c>
      <c r="K10" s="193">
        <v>153</v>
      </c>
      <c r="L10" s="193">
        <v>153</v>
      </c>
      <c r="M10" s="193">
        <v>112</v>
      </c>
      <c r="N10" s="193">
        <v>122</v>
      </c>
      <c r="O10" s="193">
        <v>118</v>
      </c>
      <c r="P10" s="193">
        <v>80</v>
      </c>
      <c r="Q10" s="193">
        <v>112</v>
      </c>
      <c r="R10" s="193">
        <v>80</v>
      </c>
      <c r="S10" s="193">
        <v>90</v>
      </c>
      <c r="T10" s="193">
        <v>73</v>
      </c>
      <c r="U10" s="193">
        <v>85</v>
      </c>
      <c r="V10" s="193">
        <v>96</v>
      </c>
      <c r="W10" s="193">
        <v>89</v>
      </c>
      <c r="X10" s="193">
        <v>104</v>
      </c>
      <c r="Y10" s="193">
        <v>85</v>
      </c>
      <c r="Z10" s="5">
        <f t="shared" si="0"/>
        <v>2154</v>
      </c>
      <c r="AA10" s="256"/>
    </row>
    <row r="11" spans="1:27" x14ac:dyDescent="0.25">
      <c r="A11" s="258"/>
      <c r="B11" s="366"/>
      <c r="C11" s="516" t="s">
        <v>1941</v>
      </c>
      <c r="D11" s="276" t="s">
        <v>1479</v>
      </c>
      <c r="E11" s="276" t="s">
        <v>1478</v>
      </c>
      <c r="F11" s="178" t="s">
        <v>6</v>
      </c>
      <c r="G11" s="193">
        <v>54</v>
      </c>
      <c r="H11" s="193">
        <v>42</v>
      </c>
      <c r="I11" s="193">
        <v>46</v>
      </c>
      <c r="J11" s="193">
        <v>33</v>
      </c>
      <c r="K11" s="193">
        <v>37</v>
      </c>
      <c r="L11" s="193">
        <v>34</v>
      </c>
      <c r="M11" s="193">
        <v>19</v>
      </c>
      <c r="N11" s="193">
        <v>14</v>
      </c>
      <c r="O11" s="193">
        <v>29</v>
      </c>
      <c r="P11" s="193">
        <v>20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5">
        <f t="shared" si="0"/>
        <v>328</v>
      </c>
      <c r="AA11" s="301"/>
    </row>
    <row r="12" spans="1:27" ht="26.25" thickBot="1" x14ac:dyDescent="0.3">
      <c r="A12" s="279"/>
      <c r="B12" s="353"/>
      <c r="C12" s="517"/>
      <c r="D12" s="280"/>
      <c r="E12" s="280"/>
      <c r="F12" s="182" t="s">
        <v>3</v>
      </c>
      <c r="G12" s="3">
        <v>54</v>
      </c>
      <c r="H12" s="3">
        <v>42</v>
      </c>
      <c r="I12" s="3">
        <v>46</v>
      </c>
      <c r="J12" s="3">
        <v>33</v>
      </c>
      <c r="K12" s="3">
        <v>37</v>
      </c>
      <c r="L12" s="3">
        <v>34</v>
      </c>
      <c r="M12" s="3">
        <v>19</v>
      </c>
      <c r="N12" s="3">
        <v>14</v>
      </c>
      <c r="O12" s="3">
        <v>29</v>
      </c>
      <c r="P12" s="3">
        <v>20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21">
        <f t="shared" si="0"/>
        <v>328</v>
      </c>
      <c r="AA12" s="295"/>
    </row>
    <row r="13" spans="1:27" x14ac:dyDescent="0.25">
      <c r="A13" s="277" t="s">
        <v>22</v>
      </c>
      <c r="B13" s="518" t="s">
        <v>8</v>
      </c>
      <c r="C13" s="519"/>
      <c r="D13" s="278" t="s">
        <v>1480</v>
      </c>
      <c r="E13" s="278" t="s">
        <v>1481</v>
      </c>
      <c r="F13" s="25" t="s">
        <v>6</v>
      </c>
      <c r="G13" s="2">
        <v>120</v>
      </c>
      <c r="H13" s="2">
        <v>114</v>
      </c>
      <c r="I13" s="2">
        <v>140</v>
      </c>
      <c r="J13" s="2">
        <v>114</v>
      </c>
      <c r="K13" s="2">
        <v>109</v>
      </c>
      <c r="L13" s="2">
        <v>98</v>
      </c>
      <c r="M13" s="2">
        <v>117</v>
      </c>
      <c r="N13" s="2">
        <v>115</v>
      </c>
      <c r="O13" s="2">
        <v>103</v>
      </c>
      <c r="P13" s="2">
        <v>123</v>
      </c>
      <c r="Q13" s="2">
        <v>103</v>
      </c>
      <c r="R13" s="2">
        <v>42</v>
      </c>
      <c r="S13" s="2">
        <v>40</v>
      </c>
      <c r="T13" s="2">
        <v>46</v>
      </c>
      <c r="U13" s="2">
        <v>43</v>
      </c>
      <c r="V13" s="2">
        <v>41</v>
      </c>
      <c r="W13" s="2">
        <v>41</v>
      </c>
      <c r="X13" s="2">
        <v>45</v>
      </c>
      <c r="Y13" s="2">
        <v>45</v>
      </c>
      <c r="Z13" s="215">
        <f t="shared" si="0"/>
        <v>1599</v>
      </c>
      <c r="AA13" s="522"/>
    </row>
    <row r="14" spans="1:27" ht="25.5" x14ac:dyDescent="0.25">
      <c r="A14" s="258"/>
      <c r="B14" s="520"/>
      <c r="C14" s="521"/>
      <c r="D14" s="276"/>
      <c r="E14" s="276"/>
      <c r="F14" s="28" t="s">
        <v>3</v>
      </c>
      <c r="G14" s="1">
        <v>120</v>
      </c>
      <c r="H14" s="1">
        <v>114</v>
      </c>
      <c r="I14" s="1">
        <v>140</v>
      </c>
      <c r="J14" s="1">
        <v>114</v>
      </c>
      <c r="K14" s="1">
        <v>109</v>
      </c>
      <c r="L14" s="1">
        <v>98</v>
      </c>
      <c r="M14" s="1">
        <v>117</v>
      </c>
      <c r="N14" s="1">
        <v>115</v>
      </c>
      <c r="O14" s="1">
        <v>103</v>
      </c>
      <c r="P14" s="1">
        <v>123</v>
      </c>
      <c r="Q14" s="1">
        <v>103</v>
      </c>
      <c r="R14" s="1">
        <v>42</v>
      </c>
      <c r="S14" s="1">
        <v>40</v>
      </c>
      <c r="T14" s="1">
        <v>46</v>
      </c>
      <c r="U14" s="1">
        <v>43</v>
      </c>
      <c r="V14" s="1">
        <v>41</v>
      </c>
      <c r="W14" s="1">
        <v>41</v>
      </c>
      <c r="X14" s="1">
        <v>45</v>
      </c>
      <c r="Y14" s="1">
        <v>45</v>
      </c>
      <c r="Z14" s="5">
        <f t="shared" si="0"/>
        <v>1599</v>
      </c>
      <c r="AA14" s="263"/>
    </row>
    <row r="15" spans="1:27" ht="12.75" customHeight="1" x14ac:dyDescent="0.25">
      <c r="A15" s="258"/>
      <c r="B15" s="296" t="s">
        <v>10</v>
      </c>
      <c r="C15" s="296" t="s">
        <v>76</v>
      </c>
      <c r="D15" s="276" t="s">
        <v>2300</v>
      </c>
      <c r="E15" s="276" t="s">
        <v>1482</v>
      </c>
      <c r="F15" s="28" t="s">
        <v>6</v>
      </c>
      <c r="G15" s="1">
        <v>42</v>
      </c>
      <c r="H15" s="1">
        <v>43</v>
      </c>
      <c r="I15" s="1">
        <v>58</v>
      </c>
      <c r="J15" s="1">
        <v>43</v>
      </c>
      <c r="K15" s="1">
        <v>46</v>
      </c>
      <c r="L15" s="1">
        <v>39</v>
      </c>
      <c r="M15" s="1">
        <v>2</v>
      </c>
      <c r="N15" s="1">
        <v>4</v>
      </c>
      <c r="O15" s="1">
        <v>2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279</v>
      </c>
      <c r="AA15" s="256"/>
    </row>
    <row r="16" spans="1:27" ht="42" customHeight="1" thickBot="1" x14ac:dyDescent="0.3">
      <c r="A16" s="258"/>
      <c r="B16" s="353"/>
      <c r="C16" s="353"/>
      <c r="D16" s="276"/>
      <c r="E16" s="276"/>
      <c r="F16" s="28" t="s">
        <v>3</v>
      </c>
      <c r="G16" s="1">
        <v>42</v>
      </c>
      <c r="H16" s="1">
        <v>43</v>
      </c>
      <c r="I16" s="1">
        <v>58</v>
      </c>
      <c r="J16" s="1">
        <v>43</v>
      </c>
      <c r="K16" s="1">
        <v>46</v>
      </c>
      <c r="L16" s="1">
        <v>39</v>
      </c>
      <c r="M16" s="1">
        <v>2</v>
      </c>
      <c r="N16" s="1">
        <v>4</v>
      </c>
      <c r="O16" s="1">
        <v>2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279</v>
      </c>
      <c r="AA16" s="256"/>
    </row>
    <row r="17" spans="1:27" x14ac:dyDescent="0.25">
      <c r="A17" s="257" t="s">
        <v>24</v>
      </c>
      <c r="B17" s="525" t="s">
        <v>8</v>
      </c>
      <c r="C17" s="526"/>
      <c r="D17" s="275" t="s">
        <v>1483</v>
      </c>
      <c r="E17" s="275" t="s">
        <v>1484</v>
      </c>
      <c r="F17" s="27" t="s">
        <v>6</v>
      </c>
      <c r="G17" s="4">
        <v>215</v>
      </c>
      <c r="H17" s="4">
        <v>166</v>
      </c>
      <c r="I17" s="4">
        <v>163</v>
      </c>
      <c r="J17" s="4">
        <v>159</v>
      </c>
      <c r="K17" s="4">
        <v>117</v>
      </c>
      <c r="L17" s="4">
        <v>123</v>
      </c>
      <c r="M17" s="4">
        <v>122</v>
      </c>
      <c r="N17" s="4">
        <v>71</v>
      </c>
      <c r="O17" s="4">
        <v>119</v>
      </c>
      <c r="P17" s="4">
        <v>75</v>
      </c>
      <c r="Q17" s="4">
        <v>114</v>
      </c>
      <c r="R17" s="4">
        <v>138</v>
      </c>
      <c r="S17" s="4">
        <v>128</v>
      </c>
      <c r="T17" s="4">
        <v>130</v>
      </c>
      <c r="U17" s="4">
        <v>117</v>
      </c>
      <c r="V17" s="4">
        <v>115</v>
      </c>
      <c r="W17" s="4">
        <v>181</v>
      </c>
      <c r="X17" s="4">
        <v>122</v>
      </c>
      <c r="Y17" s="4">
        <v>123</v>
      </c>
      <c r="Z17" s="22">
        <f t="shared" si="0"/>
        <v>2498</v>
      </c>
      <c r="AA17" s="351"/>
    </row>
    <row r="18" spans="1:27" ht="26.25" thickBot="1" x14ac:dyDescent="0.3">
      <c r="A18" s="258"/>
      <c r="B18" s="527"/>
      <c r="C18" s="528"/>
      <c r="D18" s="276"/>
      <c r="E18" s="276"/>
      <c r="F18" s="28" t="s">
        <v>3</v>
      </c>
      <c r="G18" s="1">
        <v>215</v>
      </c>
      <c r="H18" s="1">
        <v>166</v>
      </c>
      <c r="I18" s="1">
        <v>163</v>
      </c>
      <c r="J18" s="1">
        <v>159</v>
      </c>
      <c r="K18" s="1">
        <v>117</v>
      </c>
      <c r="L18" s="1">
        <v>123</v>
      </c>
      <c r="M18" s="1">
        <v>122</v>
      </c>
      <c r="N18" s="1">
        <v>71</v>
      </c>
      <c r="O18" s="1">
        <v>119</v>
      </c>
      <c r="P18" s="1">
        <v>75</v>
      </c>
      <c r="Q18" s="1">
        <v>114</v>
      </c>
      <c r="R18" s="1">
        <v>138</v>
      </c>
      <c r="S18" s="1">
        <v>128</v>
      </c>
      <c r="T18" s="1">
        <v>130</v>
      </c>
      <c r="U18" s="1">
        <v>117</v>
      </c>
      <c r="V18" s="1">
        <v>115</v>
      </c>
      <c r="W18" s="1">
        <v>181</v>
      </c>
      <c r="X18" s="1">
        <v>122</v>
      </c>
      <c r="Y18" s="1">
        <v>123</v>
      </c>
      <c r="Z18" s="5">
        <f t="shared" si="0"/>
        <v>2498</v>
      </c>
      <c r="AA18" s="263"/>
    </row>
    <row r="19" spans="1:27" x14ac:dyDescent="0.25">
      <c r="A19" s="257" t="s">
        <v>25</v>
      </c>
      <c r="B19" s="523" t="s">
        <v>8</v>
      </c>
      <c r="C19" s="523"/>
      <c r="D19" s="275" t="s">
        <v>1485</v>
      </c>
      <c r="E19" s="275" t="s">
        <v>1486</v>
      </c>
      <c r="F19" s="27" t="s">
        <v>6</v>
      </c>
      <c r="G19" s="4">
        <v>32</v>
      </c>
      <c r="H19" s="4">
        <v>31</v>
      </c>
      <c r="I19" s="4">
        <v>22</v>
      </c>
      <c r="J19" s="4">
        <v>25</v>
      </c>
      <c r="K19" s="4">
        <v>42</v>
      </c>
      <c r="L19" s="4">
        <v>20</v>
      </c>
      <c r="M19" s="4">
        <v>20</v>
      </c>
      <c r="N19" s="4">
        <v>10</v>
      </c>
      <c r="O19" s="4">
        <v>16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22">
        <f t="shared" si="0"/>
        <v>218</v>
      </c>
      <c r="AA19" s="351"/>
    </row>
    <row r="20" spans="1:27" ht="26.25" thickBot="1" x14ac:dyDescent="0.3">
      <c r="A20" s="258"/>
      <c r="B20" s="524"/>
      <c r="C20" s="524"/>
      <c r="D20" s="276"/>
      <c r="E20" s="276"/>
      <c r="F20" s="28" t="s">
        <v>3</v>
      </c>
      <c r="G20" s="1">
        <v>32</v>
      </c>
      <c r="H20" s="1">
        <v>31</v>
      </c>
      <c r="I20" s="1">
        <v>22</v>
      </c>
      <c r="J20" s="1">
        <v>25</v>
      </c>
      <c r="K20" s="1">
        <v>42</v>
      </c>
      <c r="L20" s="1">
        <v>20</v>
      </c>
      <c r="M20" s="1">
        <v>20</v>
      </c>
      <c r="N20" s="1">
        <v>10</v>
      </c>
      <c r="O20" s="1">
        <v>16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218</v>
      </c>
      <c r="AA20" s="263"/>
    </row>
    <row r="21" spans="1:27" x14ac:dyDescent="0.25">
      <c r="A21" s="257" t="s">
        <v>26</v>
      </c>
      <c r="B21" s="523" t="s">
        <v>8</v>
      </c>
      <c r="C21" s="523"/>
      <c r="D21" s="275" t="s">
        <v>1487</v>
      </c>
      <c r="E21" s="275" t="s">
        <v>1488</v>
      </c>
      <c r="F21" s="27" t="s">
        <v>6</v>
      </c>
      <c r="G21" s="4">
        <v>254</v>
      </c>
      <c r="H21" s="4">
        <v>250</v>
      </c>
      <c r="I21" s="4">
        <v>262</v>
      </c>
      <c r="J21" s="4">
        <v>266</v>
      </c>
      <c r="K21" s="4">
        <v>280</v>
      </c>
      <c r="L21" s="4">
        <v>272</v>
      </c>
      <c r="M21" s="4">
        <v>187</v>
      </c>
      <c r="N21" s="4">
        <v>165</v>
      </c>
      <c r="O21" s="4">
        <v>183</v>
      </c>
      <c r="P21" s="4">
        <v>145</v>
      </c>
      <c r="Q21" s="4">
        <v>170</v>
      </c>
      <c r="R21" s="4">
        <v>168</v>
      </c>
      <c r="S21" s="4">
        <v>150</v>
      </c>
      <c r="T21" s="4">
        <v>153</v>
      </c>
      <c r="U21" s="4">
        <v>136</v>
      </c>
      <c r="V21" s="4">
        <v>136</v>
      </c>
      <c r="W21" s="4">
        <v>141</v>
      </c>
      <c r="X21" s="4">
        <v>150</v>
      </c>
      <c r="Y21" s="4">
        <v>157</v>
      </c>
      <c r="Z21" s="22">
        <f t="shared" si="0"/>
        <v>3625</v>
      </c>
      <c r="AA21" s="351"/>
    </row>
    <row r="22" spans="1:27" ht="26.25" thickBot="1" x14ac:dyDescent="0.3">
      <c r="A22" s="258"/>
      <c r="B22" s="524"/>
      <c r="C22" s="524"/>
      <c r="D22" s="276"/>
      <c r="E22" s="276"/>
      <c r="F22" s="28" t="s">
        <v>3</v>
      </c>
      <c r="G22" s="1">
        <v>254</v>
      </c>
      <c r="H22" s="1">
        <v>250</v>
      </c>
      <c r="I22" s="1">
        <v>262</v>
      </c>
      <c r="J22" s="1">
        <v>266</v>
      </c>
      <c r="K22" s="1">
        <v>280</v>
      </c>
      <c r="L22" s="1">
        <v>272</v>
      </c>
      <c r="M22" s="1">
        <v>187</v>
      </c>
      <c r="N22" s="1">
        <v>165</v>
      </c>
      <c r="O22" s="1">
        <v>183</v>
      </c>
      <c r="P22" s="1">
        <v>145</v>
      </c>
      <c r="Q22" s="1">
        <v>170</v>
      </c>
      <c r="R22" s="1">
        <v>168</v>
      </c>
      <c r="S22" s="1">
        <v>150</v>
      </c>
      <c r="T22" s="1">
        <v>153</v>
      </c>
      <c r="U22" s="1">
        <v>136</v>
      </c>
      <c r="V22" s="1">
        <v>136</v>
      </c>
      <c r="W22" s="1">
        <v>141</v>
      </c>
      <c r="X22" s="1">
        <v>150</v>
      </c>
      <c r="Y22" s="1">
        <v>157</v>
      </c>
      <c r="Z22" s="5">
        <f t="shared" si="0"/>
        <v>3625</v>
      </c>
      <c r="AA22" s="263"/>
    </row>
    <row r="23" spans="1:27" ht="12.75" customHeight="1" x14ac:dyDescent="0.25">
      <c r="A23" s="258"/>
      <c r="B23" s="523" t="s">
        <v>10</v>
      </c>
      <c r="C23" s="260" t="s">
        <v>1489</v>
      </c>
      <c r="D23" s="276" t="s">
        <v>1490</v>
      </c>
      <c r="E23" s="276" t="s">
        <v>1491</v>
      </c>
      <c r="F23" s="28" t="s">
        <v>6</v>
      </c>
      <c r="G23" s="1">
        <v>45</v>
      </c>
      <c r="H23" s="1">
        <v>46</v>
      </c>
      <c r="I23" s="1">
        <v>43</v>
      </c>
      <c r="J23" s="1">
        <v>42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176</v>
      </c>
      <c r="AA23" s="256"/>
    </row>
    <row r="24" spans="1:27" ht="26.25" thickBot="1" x14ac:dyDescent="0.3">
      <c r="A24" s="258"/>
      <c r="B24" s="524"/>
      <c r="C24" s="260"/>
      <c r="D24" s="276"/>
      <c r="E24" s="276"/>
      <c r="F24" s="28" t="s">
        <v>3</v>
      </c>
      <c r="G24" s="1">
        <v>45</v>
      </c>
      <c r="H24" s="1">
        <v>46</v>
      </c>
      <c r="I24" s="1">
        <v>43</v>
      </c>
      <c r="J24" s="1">
        <v>42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176</v>
      </c>
      <c r="AA24" s="256"/>
    </row>
    <row r="25" spans="1:27" x14ac:dyDescent="0.25">
      <c r="A25" s="257" t="s">
        <v>27</v>
      </c>
      <c r="B25" s="523" t="s">
        <v>8</v>
      </c>
      <c r="C25" s="523"/>
      <c r="D25" s="275" t="s">
        <v>1492</v>
      </c>
      <c r="E25" s="275" t="s">
        <v>1493</v>
      </c>
      <c r="F25" s="27" t="s">
        <v>6</v>
      </c>
      <c r="G25" s="4">
        <v>271</v>
      </c>
      <c r="H25" s="4">
        <v>287</v>
      </c>
      <c r="I25" s="4">
        <v>252</v>
      </c>
      <c r="J25" s="4">
        <v>305</v>
      </c>
      <c r="K25" s="4">
        <v>217</v>
      </c>
      <c r="L25" s="4">
        <v>199</v>
      </c>
      <c r="M25" s="4">
        <v>190</v>
      </c>
      <c r="N25" s="4">
        <v>114</v>
      </c>
      <c r="O25" s="4">
        <v>143</v>
      </c>
      <c r="P25" s="4">
        <v>119</v>
      </c>
      <c r="Q25" s="4">
        <v>105</v>
      </c>
      <c r="R25" s="4">
        <v>128</v>
      </c>
      <c r="S25" s="4">
        <v>106</v>
      </c>
      <c r="T25" s="4">
        <v>115</v>
      </c>
      <c r="U25" s="4">
        <v>93</v>
      </c>
      <c r="V25" s="4">
        <v>125</v>
      </c>
      <c r="W25" s="4">
        <v>131</v>
      </c>
      <c r="X25" s="4">
        <v>154</v>
      </c>
      <c r="Y25" s="4">
        <v>139</v>
      </c>
      <c r="Z25" s="22">
        <f t="shared" si="0"/>
        <v>3193</v>
      </c>
      <c r="AA25" s="351"/>
    </row>
    <row r="26" spans="1:27" ht="26.25" thickBot="1" x14ac:dyDescent="0.3">
      <c r="A26" s="258"/>
      <c r="B26" s="524"/>
      <c r="C26" s="524"/>
      <c r="D26" s="276"/>
      <c r="E26" s="276"/>
      <c r="F26" s="28" t="s">
        <v>3</v>
      </c>
      <c r="G26" s="1">
        <v>271</v>
      </c>
      <c r="H26" s="1">
        <v>287</v>
      </c>
      <c r="I26" s="1">
        <v>252</v>
      </c>
      <c r="J26" s="1">
        <v>305</v>
      </c>
      <c r="K26" s="1">
        <v>217</v>
      </c>
      <c r="L26" s="1">
        <v>199</v>
      </c>
      <c r="M26" s="1">
        <v>190</v>
      </c>
      <c r="N26" s="1">
        <v>114</v>
      </c>
      <c r="O26" s="1">
        <v>143</v>
      </c>
      <c r="P26" s="1">
        <v>119</v>
      </c>
      <c r="Q26" s="1">
        <v>105</v>
      </c>
      <c r="R26" s="1">
        <v>128</v>
      </c>
      <c r="S26" s="1">
        <v>106</v>
      </c>
      <c r="T26" s="1">
        <v>115</v>
      </c>
      <c r="U26" s="1">
        <v>93</v>
      </c>
      <c r="V26" s="1">
        <v>125</v>
      </c>
      <c r="W26" s="1">
        <v>131</v>
      </c>
      <c r="X26" s="1">
        <v>154</v>
      </c>
      <c r="Y26" s="1">
        <v>139</v>
      </c>
      <c r="Z26" s="5">
        <f t="shared" si="0"/>
        <v>3193</v>
      </c>
      <c r="AA26" s="263"/>
    </row>
    <row r="27" spans="1:27" x14ac:dyDescent="0.25">
      <c r="A27" s="257" t="s">
        <v>28</v>
      </c>
      <c r="B27" s="523" t="s">
        <v>8</v>
      </c>
      <c r="C27" s="523"/>
      <c r="D27" s="275" t="s">
        <v>1494</v>
      </c>
      <c r="E27" s="275" t="s">
        <v>1495</v>
      </c>
      <c r="F27" s="27" t="s">
        <v>6</v>
      </c>
      <c r="G27" s="4">
        <v>78</v>
      </c>
      <c r="H27" s="4">
        <v>105</v>
      </c>
      <c r="I27" s="4">
        <v>81</v>
      </c>
      <c r="J27" s="4">
        <v>98</v>
      </c>
      <c r="K27" s="4">
        <v>104</v>
      </c>
      <c r="L27" s="4">
        <v>90</v>
      </c>
      <c r="M27" s="4">
        <v>109</v>
      </c>
      <c r="N27" s="4">
        <v>85</v>
      </c>
      <c r="O27" s="4">
        <v>88</v>
      </c>
      <c r="P27" s="4">
        <v>83</v>
      </c>
      <c r="Q27" s="4">
        <v>140</v>
      </c>
      <c r="R27" s="4">
        <v>139</v>
      </c>
      <c r="S27" s="4">
        <v>148</v>
      </c>
      <c r="T27" s="4">
        <v>147</v>
      </c>
      <c r="U27" s="4">
        <v>137</v>
      </c>
      <c r="V27" s="4">
        <v>140</v>
      </c>
      <c r="W27" s="4">
        <v>99</v>
      </c>
      <c r="X27" s="4">
        <v>116</v>
      </c>
      <c r="Y27" s="4">
        <v>122</v>
      </c>
      <c r="Z27" s="22">
        <f t="shared" si="0"/>
        <v>2109</v>
      </c>
      <c r="AA27" s="351"/>
    </row>
    <row r="28" spans="1:27" ht="26.25" thickBot="1" x14ac:dyDescent="0.3">
      <c r="A28" s="258"/>
      <c r="B28" s="524"/>
      <c r="C28" s="524"/>
      <c r="D28" s="276"/>
      <c r="E28" s="276"/>
      <c r="F28" s="28" t="s">
        <v>3</v>
      </c>
      <c r="G28" s="1">
        <v>78</v>
      </c>
      <c r="H28" s="1">
        <v>105</v>
      </c>
      <c r="I28" s="1">
        <v>81</v>
      </c>
      <c r="J28" s="1">
        <v>98</v>
      </c>
      <c r="K28" s="1">
        <v>104</v>
      </c>
      <c r="L28" s="1">
        <v>90</v>
      </c>
      <c r="M28" s="1">
        <v>109</v>
      </c>
      <c r="N28" s="1">
        <v>85</v>
      </c>
      <c r="O28" s="1">
        <v>88</v>
      </c>
      <c r="P28" s="1">
        <v>83</v>
      </c>
      <c r="Q28" s="1">
        <v>140</v>
      </c>
      <c r="R28" s="1">
        <v>139</v>
      </c>
      <c r="S28" s="1">
        <v>148</v>
      </c>
      <c r="T28" s="1">
        <v>147</v>
      </c>
      <c r="U28" s="1">
        <v>137</v>
      </c>
      <c r="V28" s="1">
        <v>140</v>
      </c>
      <c r="W28" s="1">
        <v>99</v>
      </c>
      <c r="X28" s="1">
        <v>116</v>
      </c>
      <c r="Y28" s="1">
        <v>122</v>
      </c>
      <c r="Z28" s="5">
        <f t="shared" si="0"/>
        <v>2109</v>
      </c>
      <c r="AA28" s="263"/>
    </row>
    <row r="29" spans="1:27" x14ac:dyDescent="0.25">
      <c r="A29" s="257" t="s">
        <v>30</v>
      </c>
      <c r="B29" s="523" t="s">
        <v>8</v>
      </c>
      <c r="C29" s="523"/>
      <c r="D29" s="275" t="s">
        <v>1496</v>
      </c>
      <c r="E29" s="275" t="s">
        <v>1497</v>
      </c>
      <c r="F29" s="27" t="s">
        <v>6</v>
      </c>
      <c r="G29" s="4">
        <v>177</v>
      </c>
      <c r="H29" s="4">
        <v>193</v>
      </c>
      <c r="I29" s="4">
        <v>170</v>
      </c>
      <c r="J29" s="4">
        <v>180</v>
      </c>
      <c r="K29" s="4">
        <v>186</v>
      </c>
      <c r="L29" s="4">
        <v>175</v>
      </c>
      <c r="M29" s="4">
        <v>155</v>
      </c>
      <c r="N29" s="4">
        <v>84</v>
      </c>
      <c r="O29" s="4">
        <v>152</v>
      </c>
      <c r="P29" s="4">
        <v>87</v>
      </c>
      <c r="Q29" s="4">
        <v>141</v>
      </c>
      <c r="R29" s="4">
        <v>174</v>
      </c>
      <c r="S29" s="4">
        <v>222</v>
      </c>
      <c r="T29" s="4">
        <v>225</v>
      </c>
      <c r="U29" s="4">
        <v>201</v>
      </c>
      <c r="V29" s="4">
        <v>133</v>
      </c>
      <c r="W29" s="4">
        <v>128</v>
      </c>
      <c r="X29" s="4">
        <v>115</v>
      </c>
      <c r="Y29" s="4">
        <v>127</v>
      </c>
      <c r="Z29" s="22">
        <f t="shared" si="0"/>
        <v>3025</v>
      </c>
      <c r="AA29" s="351"/>
    </row>
    <row r="30" spans="1:27" ht="26.25" thickBot="1" x14ac:dyDescent="0.3">
      <c r="A30" s="258"/>
      <c r="B30" s="524"/>
      <c r="C30" s="524"/>
      <c r="D30" s="276"/>
      <c r="E30" s="276"/>
      <c r="F30" s="28" t="s">
        <v>3</v>
      </c>
      <c r="G30" s="1">
        <v>177</v>
      </c>
      <c r="H30" s="1">
        <v>193</v>
      </c>
      <c r="I30" s="1">
        <v>170</v>
      </c>
      <c r="J30" s="1">
        <v>180</v>
      </c>
      <c r="K30" s="1">
        <v>186</v>
      </c>
      <c r="L30" s="1">
        <v>175</v>
      </c>
      <c r="M30" s="1">
        <v>155</v>
      </c>
      <c r="N30" s="1">
        <v>84</v>
      </c>
      <c r="O30" s="1">
        <v>152</v>
      </c>
      <c r="P30" s="1">
        <v>87</v>
      </c>
      <c r="Q30" s="1">
        <v>141</v>
      </c>
      <c r="R30" s="1">
        <v>174</v>
      </c>
      <c r="S30" s="1">
        <v>222</v>
      </c>
      <c r="T30" s="1">
        <v>225</v>
      </c>
      <c r="U30" s="1">
        <v>201</v>
      </c>
      <c r="V30" s="1">
        <v>133</v>
      </c>
      <c r="W30" s="1">
        <v>128</v>
      </c>
      <c r="X30" s="1">
        <v>115</v>
      </c>
      <c r="Y30" s="1">
        <v>127</v>
      </c>
      <c r="Z30" s="5">
        <f t="shared" si="0"/>
        <v>3025</v>
      </c>
      <c r="AA30" s="263"/>
    </row>
    <row r="31" spans="1:27" x14ac:dyDescent="0.25">
      <c r="A31" s="257" t="s">
        <v>31</v>
      </c>
      <c r="B31" s="523" t="s">
        <v>8</v>
      </c>
      <c r="C31" s="523"/>
      <c r="D31" s="275" t="s">
        <v>1498</v>
      </c>
      <c r="E31" s="275" t="s">
        <v>1499</v>
      </c>
      <c r="F31" s="27" t="s">
        <v>6</v>
      </c>
      <c r="G31" s="4">
        <v>206</v>
      </c>
      <c r="H31" s="4">
        <v>238</v>
      </c>
      <c r="I31" s="4">
        <v>250</v>
      </c>
      <c r="J31" s="4">
        <v>169</v>
      </c>
      <c r="K31" s="4">
        <v>174</v>
      </c>
      <c r="L31" s="4">
        <v>150</v>
      </c>
      <c r="M31" s="4">
        <v>111</v>
      </c>
      <c r="N31" s="4">
        <v>113</v>
      </c>
      <c r="O31" s="4">
        <v>122</v>
      </c>
      <c r="P31" s="4">
        <v>92</v>
      </c>
      <c r="Q31" s="4">
        <v>120</v>
      </c>
      <c r="R31" s="4">
        <v>117</v>
      </c>
      <c r="S31" s="4">
        <v>107</v>
      </c>
      <c r="T31" s="4">
        <v>112</v>
      </c>
      <c r="U31" s="4">
        <v>98</v>
      </c>
      <c r="V31" s="4">
        <v>115</v>
      </c>
      <c r="W31" s="4">
        <v>117</v>
      </c>
      <c r="X31" s="4">
        <v>149</v>
      </c>
      <c r="Y31" s="4">
        <v>155</v>
      </c>
      <c r="Z31" s="22">
        <f t="shared" si="0"/>
        <v>2715</v>
      </c>
      <c r="AA31" s="351"/>
    </row>
    <row r="32" spans="1:27" ht="26.25" thickBot="1" x14ac:dyDescent="0.3">
      <c r="A32" s="258"/>
      <c r="B32" s="524"/>
      <c r="C32" s="524"/>
      <c r="D32" s="276"/>
      <c r="E32" s="276"/>
      <c r="F32" s="28" t="s">
        <v>3</v>
      </c>
      <c r="G32" s="1">
        <v>206</v>
      </c>
      <c r="H32" s="1">
        <v>238</v>
      </c>
      <c r="I32" s="1">
        <v>250</v>
      </c>
      <c r="J32" s="1">
        <v>169</v>
      </c>
      <c r="K32" s="1">
        <v>174</v>
      </c>
      <c r="L32" s="1">
        <v>150</v>
      </c>
      <c r="M32" s="1">
        <v>111</v>
      </c>
      <c r="N32" s="1">
        <v>113</v>
      </c>
      <c r="O32" s="1">
        <v>122</v>
      </c>
      <c r="P32" s="1">
        <v>92</v>
      </c>
      <c r="Q32" s="1">
        <v>120</v>
      </c>
      <c r="R32" s="1">
        <v>117</v>
      </c>
      <c r="S32" s="1">
        <v>107</v>
      </c>
      <c r="T32" s="1">
        <v>112</v>
      </c>
      <c r="U32" s="1">
        <v>98</v>
      </c>
      <c r="V32" s="1">
        <v>115</v>
      </c>
      <c r="W32" s="1">
        <v>117</v>
      </c>
      <c r="X32" s="1">
        <v>149</v>
      </c>
      <c r="Y32" s="1">
        <v>155</v>
      </c>
      <c r="Z32" s="5">
        <f t="shared" si="0"/>
        <v>2715</v>
      </c>
      <c r="AA32" s="263"/>
    </row>
    <row r="33" spans="1:27" x14ac:dyDescent="0.25">
      <c r="A33" s="257" t="s">
        <v>32</v>
      </c>
      <c r="B33" s="523" t="s">
        <v>8</v>
      </c>
      <c r="C33" s="523"/>
      <c r="D33" s="275" t="s">
        <v>1500</v>
      </c>
      <c r="E33" s="275" t="s">
        <v>1501</v>
      </c>
      <c r="F33" s="27" t="s">
        <v>6</v>
      </c>
      <c r="G33" s="4">
        <v>133</v>
      </c>
      <c r="H33" s="4">
        <v>133</v>
      </c>
      <c r="I33" s="4">
        <v>153</v>
      </c>
      <c r="J33" s="4">
        <v>123</v>
      </c>
      <c r="K33" s="4">
        <v>118</v>
      </c>
      <c r="L33" s="4">
        <v>100</v>
      </c>
      <c r="M33" s="4">
        <v>105</v>
      </c>
      <c r="N33" s="4">
        <v>67</v>
      </c>
      <c r="O33" s="4">
        <v>73</v>
      </c>
      <c r="P33" s="4">
        <v>70</v>
      </c>
      <c r="Q33" s="4">
        <v>47</v>
      </c>
      <c r="R33" s="4">
        <v>45</v>
      </c>
      <c r="S33" s="4">
        <v>21</v>
      </c>
      <c r="T33" s="4">
        <v>28</v>
      </c>
      <c r="U33" s="4">
        <v>40</v>
      </c>
      <c r="V33" s="4">
        <v>47</v>
      </c>
      <c r="W33" s="4">
        <v>45</v>
      </c>
      <c r="X33" s="4">
        <v>45</v>
      </c>
      <c r="Y33" s="4">
        <v>73</v>
      </c>
      <c r="Z33" s="22">
        <f t="shared" si="0"/>
        <v>1466</v>
      </c>
      <c r="AA33" s="351"/>
    </row>
    <row r="34" spans="1:27" ht="26.25" thickBot="1" x14ac:dyDescent="0.3">
      <c r="A34" s="320"/>
      <c r="B34" s="529"/>
      <c r="C34" s="529"/>
      <c r="D34" s="298"/>
      <c r="E34" s="298"/>
      <c r="F34" s="29" t="s">
        <v>3</v>
      </c>
      <c r="G34" s="30">
        <v>133</v>
      </c>
      <c r="H34" s="30">
        <v>133</v>
      </c>
      <c r="I34" s="30">
        <v>153</v>
      </c>
      <c r="J34" s="30">
        <v>123</v>
      </c>
      <c r="K34" s="30">
        <v>118</v>
      </c>
      <c r="L34" s="30">
        <v>100</v>
      </c>
      <c r="M34" s="30">
        <v>105</v>
      </c>
      <c r="N34" s="30">
        <v>67</v>
      </c>
      <c r="O34" s="30">
        <v>73</v>
      </c>
      <c r="P34" s="30">
        <v>70</v>
      </c>
      <c r="Q34" s="30">
        <v>47</v>
      </c>
      <c r="R34" s="30">
        <v>45</v>
      </c>
      <c r="S34" s="30">
        <v>21</v>
      </c>
      <c r="T34" s="30">
        <v>28</v>
      </c>
      <c r="U34" s="30">
        <v>40</v>
      </c>
      <c r="V34" s="30">
        <v>47</v>
      </c>
      <c r="W34" s="30">
        <v>45</v>
      </c>
      <c r="X34" s="30">
        <v>45</v>
      </c>
      <c r="Y34" s="30">
        <v>73</v>
      </c>
      <c r="Z34" s="23">
        <f t="shared" si="0"/>
        <v>1466</v>
      </c>
      <c r="AA34" s="522"/>
    </row>
    <row r="35" spans="1:27" x14ac:dyDescent="0.25">
      <c r="A35" s="261" t="s">
        <v>33</v>
      </c>
      <c r="B35" s="259" t="s">
        <v>8</v>
      </c>
      <c r="C35" s="259"/>
      <c r="D35" s="275" t="s">
        <v>1502</v>
      </c>
      <c r="E35" s="275" t="s">
        <v>1503</v>
      </c>
      <c r="F35" s="27" t="s">
        <v>6</v>
      </c>
      <c r="G35" s="4">
        <v>0</v>
      </c>
      <c r="H35" s="4">
        <v>24</v>
      </c>
      <c r="I35" s="4">
        <v>19</v>
      </c>
      <c r="J35" s="4">
        <v>19</v>
      </c>
      <c r="K35" s="4">
        <v>27</v>
      </c>
      <c r="L35" s="4">
        <v>17</v>
      </c>
      <c r="M35" s="4">
        <v>32</v>
      </c>
      <c r="N35" s="4">
        <v>26</v>
      </c>
      <c r="O35" s="4">
        <v>10</v>
      </c>
      <c r="P35" s="4">
        <v>1</v>
      </c>
      <c r="Q35" s="4">
        <v>12</v>
      </c>
      <c r="R35" s="4">
        <v>24</v>
      </c>
      <c r="S35" s="4">
        <v>24</v>
      </c>
      <c r="T35" s="4">
        <v>12</v>
      </c>
      <c r="U35" s="4">
        <v>18</v>
      </c>
      <c r="V35" s="4">
        <v>16</v>
      </c>
      <c r="W35" s="4">
        <v>27</v>
      </c>
      <c r="X35" s="4">
        <v>25</v>
      </c>
      <c r="Y35" s="4">
        <v>15</v>
      </c>
      <c r="Z35" s="22">
        <f t="shared" si="0"/>
        <v>348</v>
      </c>
      <c r="AA35" s="255" t="s">
        <v>2342</v>
      </c>
    </row>
    <row r="36" spans="1:27" ht="26.25" thickBot="1" x14ac:dyDescent="0.3">
      <c r="A36" s="300"/>
      <c r="B36" s="302"/>
      <c r="C36" s="302"/>
      <c r="D36" s="280"/>
      <c r="E36" s="280"/>
      <c r="F36" s="26" t="s">
        <v>3</v>
      </c>
      <c r="G36" s="3">
        <v>0</v>
      </c>
      <c r="H36" s="3">
        <v>0</v>
      </c>
      <c r="I36" s="3">
        <v>0</v>
      </c>
      <c r="J36" s="3">
        <v>19</v>
      </c>
      <c r="K36" s="3">
        <v>27</v>
      </c>
      <c r="L36" s="3">
        <v>17</v>
      </c>
      <c r="M36" s="3">
        <v>32</v>
      </c>
      <c r="N36" s="3">
        <v>26</v>
      </c>
      <c r="O36" s="3">
        <v>10</v>
      </c>
      <c r="P36" s="3">
        <v>1</v>
      </c>
      <c r="Q36" s="3">
        <v>12</v>
      </c>
      <c r="R36" s="3">
        <v>24</v>
      </c>
      <c r="S36" s="3">
        <v>24</v>
      </c>
      <c r="T36" s="3">
        <v>12</v>
      </c>
      <c r="U36" s="3">
        <v>18</v>
      </c>
      <c r="V36" s="3">
        <v>16</v>
      </c>
      <c r="W36" s="3">
        <v>27</v>
      </c>
      <c r="X36" s="3">
        <v>25</v>
      </c>
      <c r="Y36" s="3">
        <v>15</v>
      </c>
      <c r="Z36" s="21">
        <f t="shared" si="0"/>
        <v>305</v>
      </c>
      <c r="AA36" s="264"/>
    </row>
    <row r="37" spans="1:27" x14ac:dyDescent="0.25">
      <c r="A37" s="322" t="s">
        <v>13</v>
      </c>
      <c r="B37" s="323"/>
      <c r="C37" s="323"/>
      <c r="D37" s="323"/>
      <c r="E37" s="323"/>
      <c r="F37" s="27" t="s">
        <v>6</v>
      </c>
      <c r="G37" s="7">
        <f>G7+G9+G11+G13+G15+G17+G19+G21+G23+G25+G27+G29+G31+G33+G35</f>
        <v>1905</v>
      </c>
      <c r="H37" s="7">
        <f t="shared" ref="H37:Z37" si="1">H7+H9+H11+H13+H15+H17+H19+H21+H23+H25+H27+H29+H31+H33+H35</f>
        <v>1889</v>
      </c>
      <c r="I37" s="7">
        <f t="shared" si="1"/>
        <v>1937</v>
      </c>
      <c r="J37" s="7">
        <f t="shared" si="1"/>
        <v>1809</v>
      </c>
      <c r="K37" s="7">
        <f t="shared" si="1"/>
        <v>1708</v>
      </c>
      <c r="L37" s="7">
        <f t="shared" si="1"/>
        <v>1536</v>
      </c>
      <c r="M37" s="7">
        <f t="shared" si="1"/>
        <v>1374</v>
      </c>
      <c r="N37" s="7">
        <f t="shared" si="1"/>
        <v>1056</v>
      </c>
      <c r="O37" s="7">
        <f t="shared" si="1"/>
        <v>1232</v>
      </c>
      <c r="P37" s="7">
        <f t="shared" si="1"/>
        <v>945</v>
      </c>
      <c r="Q37" s="7">
        <f t="shared" si="1"/>
        <v>1130</v>
      </c>
      <c r="R37" s="7">
        <f t="shared" si="1"/>
        <v>1115</v>
      </c>
      <c r="S37" s="7">
        <f t="shared" si="1"/>
        <v>1085</v>
      </c>
      <c r="T37" s="7">
        <f t="shared" si="1"/>
        <v>1090</v>
      </c>
      <c r="U37" s="7">
        <f t="shared" si="1"/>
        <v>1025</v>
      </c>
      <c r="V37" s="7">
        <f t="shared" si="1"/>
        <v>1033</v>
      </c>
      <c r="W37" s="7">
        <f t="shared" si="1"/>
        <v>1072</v>
      </c>
      <c r="X37" s="7">
        <f t="shared" si="1"/>
        <v>1102</v>
      </c>
      <c r="Y37" s="7">
        <f t="shared" si="1"/>
        <v>1136</v>
      </c>
      <c r="Z37" s="7">
        <f t="shared" si="1"/>
        <v>25179</v>
      </c>
      <c r="AA37" s="150"/>
    </row>
    <row r="38" spans="1:27" ht="26.25" thickBot="1" x14ac:dyDescent="0.3">
      <c r="A38" s="324"/>
      <c r="B38" s="325"/>
      <c r="C38" s="325"/>
      <c r="D38" s="325"/>
      <c r="E38" s="325"/>
      <c r="F38" s="26" t="s">
        <v>3</v>
      </c>
      <c r="G38" s="8">
        <f>G8+G10+G12+G14+G16+G18+G20+G22+G24+G26+G28+G30+G32+G34+G36</f>
        <v>1905</v>
      </c>
      <c r="H38" s="8">
        <f t="shared" ref="H38:Z38" si="2">H8+H10+H12+H14+H16+H18+H20+H22+H24+H26+H28+H30+H32+H34+H36</f>
        <v>1865</v>
      </c>
      <c r="I38" s="8">
        <f t="shared" si="2"/>
        <v>1918</v>
      </c>
      <c r="J38" s="8">
        <f t="shared" si="2"/>
        <v>1809</v>
      </c>
      <c r="K38" s="8">
        <f t="shared" si="2"/>
        <v>1708</v>
      </c>
      <c r="L38" s="8">
        <f t="shared" si="2"/>
        <v>1536</v>
      </c>
      <c r="M38" s="8">
        <f t="shared" si="2"/>
        <v>1374</v>
      </c>
      <c r="N38" s="8">
        <f t="shared" si="2"/>
        <v>1056</v>
      </c>
      <c r="O38" s="8">
        <f t="shared" si="2"/>
        <v>1232</v>
      </c>
      <c r="P38" s="8">
        <f t="shared" si="2"/>
        <v>945</v>
      </c>
      <c r="Q38" s="8">
        <f t="shared" si="2"/>
        <v>1130</v>
      </c>
      <c r="R38" s="8">
        <f t="shared" si="2"/>
        <v>1115</v>
      </c>
      <c r="S38" s="8">
        <f t="shared" si="2"/>
        <v>1085</v>
      </c>
      <c r="T38" s="8">
        <f t="shared" si="2"/>
        <v>1090</v>
      </c>
      <c r="U38" s="8">
        <f t="shared" si="2"/>
        <v>1025</v>
      </c>
      <c r="V38" s="8">
        <f t="shared" si="2"/>
        <v>1033</v>
      </c>
      <c r="W38" s="8">
        <f t="shared" si="2"/>
        <v>1072</v>
      </c>
      <c r="X38" s="8">
        <f t="shared" si="2"/>
        <v>1102</v>
      </c>
      <c r="Y38" s="8">
        <f t="shared" si="2"/>
        <v>1136</v>
      </c>
      <c r="Z38" s="8">
        <f t="shared" si="2"/>
        <v>25136</v>
      </c>
      <c r="AA38" s="191"/>
    </row>
  </sheetData>
  <mergeCells count="82">
    <mergeCell ref="AA25:AA26"/>
    <mergeCell ref="AA33:AA34"/>
    <mergeCell ref="AA9:AA10"/>
    <mergeCell ref="AA17:AA18"/>
    <mergeCell ref="AA19:AA20"/>
    <mergeCell ref="AA21:AA22"/>
    <mergeCell ref="AA23:AA24"/>
    <mergeCell ref="A37:E38"/>
    <mergeCell ref="AA27:AA28"/>
    <mergeCell ref="AA29:AA30"/>
    <mergeCell ref="AA31:AA32"/>
    <mergeCell ref="AA35:AA36"/>
    <mergeCell ref="A33:A34"/>
    <mergeCell ref="B33:C34"/>
    <mergeCell ref="D33:D34"/>
    <mergeCell ref="E33:E34"/>
    <mergeCell ref="A35:A36"/>
    <mergeCell ref="B35:C36"/>
    <mergeCell ref="D35:D36"/>
    <mergeCell ref="E35:E36"/>
    <mergeCell ref="A29:A30"/>
    <mergeCell ref="B29:C30"/>
    <mergeCell ref="D29:D30"/>
    <mergeCell ref="E29:E30"/>
    <mergeCell ref="A31:A32"/>
    <mergeCell ref="B31:C32"/>
    <mergeCell ref="D31:D32"/>
    <mergeCell ref="E31:E32"/>
    <mergeCell ref="A25:A26"/>
    <mergeCell ref="B25:C26"/>
    <mergeCell ref="D25:D26"/>
    <mergeCell ref="E25:E26"/>
    <mergeCell ref="A27:A28"/>
    <mergeCell ref="B27:C28"/>
    <mergeCell ref="D27:D28"/>
    <mergeCell ref="E27:E28"/>
    <mergeCell ref="A19:A20"/>
    <mergeCell ref="B19:C20"/>
    <mergeCell ref="D19:D20"/>
    <mergeCell ref="E19:E20"/>
    <mergeCell ref="A21:A24"/>
    <mergeCell ref="B21:C22"/>
    <mergeCell ref="D21:D22"/>
    <mergeCell ref="E21:E22"/>
    <mergeCell ref="B23:B24"/>
    <mergeCell ref="C23:C24"/>
    <mergeCell ref="D23:D24"/>
    <mergeCell ref="E23:E24"/>
    <mergeCell ref="D15:D16"/>
    <mergeCell ref="E15:E16"/>
    <mergeCell ref="AA15:AA16"/>
    <mergeCell ref="A17:A18"/>
    <mergeCell ref="B17:C18"/>
    <mergeCell ref="D17:D18"/>
    <mergeCell ref="E17:E18"/>
    <mergeCell ref="C11:C12"/>
    <mergeCell ref="D11:D12"/>
    <mergeCell ref="E11:E12"/>
    <mergeCell ref="AA11:AA12"/>
    <mergeCell ref="A13:A16"/>
    <mergeCell ref="B13:C14"/>
    <mergeCell ref="D13:D14"/>
    <mergeCell ref="E13:E14"/>
    <mergeCell ref="AA13:AA14"/>
    <mergeCell ref="B15:B16"/>
    <mergeCell ref="A9:A12"/>
    <mergeCell ref="B9:C10"/>
    <mergeCell ref="D9:D10"/>
    <mergeCell ref="E9:E10"/>
    <mergeCell ref="B11:B12"/>
    <mergeCell ref="C15:C16"/>
    <mergeCell ref="A7:A8"/>
    <mergeCell ref="B7:C8"/>
    <mergeCell ref="D7:D8"/>
    <mergeCell ref="E7:E8"/>
    <mergeCell ref="AA7:AA8"/>
    <mergeCell ref="B6:C6"/>
    <mergeCell ref="A1:AA1"/>
    <mergeCell ref="A2:E2"/>
    <mergeCell ref="A3:E4"/>
    <mergeCell ref="AA3:AA4"/>
    <mergeCell ref="A5:AA5"/>
  </mergeCells>
  <pageMargins left="0.7" right="0.7" top="0.75" bottom="0.75" header="0.3" footer="0.3"/>
  <pageSetup paperSize="9" scale="55" orientation="landscape" r:id="rId1"/>
  <rowBreaks count="2" manualBreakCount="2">
    <brk id="16" max="26" man="1"/>
    <brk id="34" max="2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D17" sqref="D17:E18"/>
    </sheetView>
  </sheetViews>
  <sheetFormatPr defaultRowHeight="12.75" x14ac:dyDescent="0.25"/>
  <cols>
    <col min="1" max="1" width="5" style="115" customWidth="1"/>
    <col min="2" max="2" width="40.85546875" style="116" customWidth="1"/>
    <col min="3" max="3" width="5.5703125" style="117" customWidth="1"/>
    <col min="4" max="4" width="51.28515625" style="115" customWidth="1"/>
    <col min="5" max="5" width="15.42578125" style="115" customWidth="1"/>
    <col min="6" max="6" width="31.140625" style="116" customWidth="1"/>
    <col min="7" max="25" width="4.85546875" style="18" customWidth="1"/>
    <col min="26" max="26" width="6.710937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1897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1504</v>
      </c>
      <c r="E7" s="275" t="s">
        <v>1505</v>
      </c>
      <c r="F7" s="27" t="s">
        <v>6</v>
      </c>
      <c r="G7" s="4">
        <v>54</v>
      </c>
      <c r="H7" s="4">
        <v>54</v>
      </c>
      <c r="I7" s="35">
        <v>27</v>
      </c>
      <c r="J7" s="4">
        <v>66</v>
      </c>
      <c r="K7" s="4">
        <v>40</v>
      </c>
      <c r="L7" s="4">
        <v>15</v>
      </c>
      <c r="M7" s="4">
        <v>46</v>
      </c>
      <c r="N7" s="4">
        <v>33</v>
      </c>
      <c r="O7" s="4">
        <v>43</v>
      </c>
      <c r="P7" s="35">
        <v>41</v>
      </c>
      <c r="Q7" s="4">
        <v>31</v>
      </c>
      <c r="R7" s="4">
        <v>20</v>
      </c>
      <c r="S7" s="4">
        <v>31</v>
      </c>
      <c r="T7" s="4">
        <v>22</v>
      </c>
      <c r="U7" s="4">
        <v>23</v>
      </c>
      <c r="V7" s="4">
        <v>27</v>
      </c>
      <c r="W7" s="4">
        <v>38</v>
      </c>
      <c r="X7" s="4">
        <v>25</v>
      </c>
      <c r="Y7" s="4">
        <v>23</v>
      </c>
      <c r="Z7" s="4">
        <f>G7+H7+I7+J7+K7+L7+M7+N7+O7+P7+Q7+R7+S7+T7+U7+V7+W7+X7+Y7</f>
        <v>659</v>
      </c>
      <c r="AA7" s="294"/>
    </row>
    <row r="8" spans="1:27" ht="25.5" x14ac:dyDescent="0.25">
      <c r="A8" s="262"/>
      <c r="B8" s="260"/>
      <c r="C8" s="260"/>
      <c r="D8" s="276"/>
      <c r="E8" s="276"/>
      <c r="F8" s="28" t="s">
        <v>3</v>
      </c>
      <c r="G8" s="1">
        <v>54</v>
      </c>
      <c r="H8" s="1">
        <v>54</v>
      </c>
      <c r="I8" s="32">
        <v>27</v>
      </c>
      <c r="J8" s="1">
        <v>66</v>
      </c>
      <c r="K8" s="1">
        <v>40</v>
      </c>
      <c r="L8" s="1">
        <v>15</v>
      </c>
      <c r="M8" s="1">
        <v>46</v>
      </c>
      <c r="N8" s="1">
        <v>33</v>
      </c>
      <c r="O8" s="1">
        <v>43</v>
      </c>
      <c r="P8" s="32">
        <v>41</v>
      </c>
      <c r="Q8" s="1">
        <v>31</v>
      </c>
      <c r="R8" s="1">
        <v>20</v>
      </c>
      <c r="S8" s="1">
        <v>31</v>
      </c>
      <c r="T8" s="1">
        <v>22</v>
      </c>
      <c r="U8" s="1">
        <v>23</v>
      </c>
      <c r="V8" s="1">
        <v>27</v>
      </c>
      <c r="W8" s="1">
        <v>38</v>
      </c>
      <c r="X8" s="1">
        <v>25</v>
      </c>
      <c r="Y8" s="1">
        <v>23</v>
      </c>
      <c r="Z8" s="1">
        <f t="shared" ref="Z8:Z40" si="0">G8+H8+I8+J8+K8+L8+M8+N8+O8+P8+Q8+R8+S8+T8+U8+V8+W8+X8+Y8</f>
        <v>659</v>
      </c>
      <c r="AA8" s="301"/>
    </row>
    <row r="9" spans="1:27" x14ac:dyDescent="0.25">
      <c r="A9" s="262"/>
      <c r="B9" s="260" t="s">
        <v>10</v>
      </c>
      <c r="C9" s="286" t="s">
        <v>80</v>
      </c>
      <c r="D9" s="276" t="s">
        <v>1506</v>
      </c>
      <c r="E9" s="276" t="s">
        <v>1507</v>
      </c>
      <c r="F9" s="28" t="s">
        <v>6</v>
      </c>
      <c r="G9" s="1">
        <v>10</v>
      </c>
      <c r="H9" s="1">
        <v>6</v>
      </c>
      <c r="I9" s="1">
        <v>4</v>
      </c>
      <c r="J9" s="6">
        <v>11</v>
      </c>
      <c r="K9" s="6">
        <v>9</v>
      </c>
      <c r="L9" s="6">
        <v>1</v>
      </c>
      <c r="M9" s="6">
        <v>9</v>
      </c>
      <c r="N9" s="6">
        <v>4</v>
      </c>
      <c r="O9" s="6">
        <v>7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1">
        <f t="shared" si="0"/>
        <v>61</v>
      </c>
      <c r="AA9" s="301"/>
    </row>
    <row r="10" spans="1:27" ht="26.25" thickBot="1" x14ac:dyDescent="0.3">
      <c r="A10" s="262"/>
      <c r="B10" s="260"/>
      <c r="C10" s="286"/>
      <c r="D10" s="276"/>
      <c r="E10" s="276"/>
      <c r="F10" s="28" t="s">
        <v>3</v>
      </c>
      <c r="G10" s="1">
        <v>10</v>
      </c>
      <c r="H10" s="1">
        <v>6</v>
      </c>
      <c r="I10" s="1">
        <v>4</v>
      </c>
      <c r="J10" s="6">
        <v>11</v>
      </c>
      <c r="K10" s="6">
        <v>9</v>
      </c>
      <c r="L10" s="6">
        <v>1</v>
      </c>
      <c r="M10" s="6">
        <v>9</v>
      </c>
      <c r="N10" s="6">
        <v>4</v>
      </c>
      <c r="O10" s="6">
        <v>7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1">
        <f t="shared" si="0"/>
        <v>61</v>
      </c>
      <c r="AA10" s="301"/>
    </row>
    <row r="11" spans="1:27" x14ac:dyDescent="0.25">
      <c r="A11" s="261" t="s">
        <v>12</v>
      </c>
      <c r="B11" s="259" t="s">
        <v>8</v>
      </c>
      <c r="C11" s="259"/>
      <c r="D11" s="275" t="s">
        <v>1508</v>
      </c>
      <c r="E11" s="275" t="s">
        <v>1509</v>
      </c>
      <c r="F11" s="27" t="s">
        <v>6</v>
      </c>
      <c r="G11" s="4">
        <v>61</v>
      </c>
      <c r="H11" s="4">
        <v>35</v>
      </c>
      <c r="I11" s="35">
        <v>33</v>
      </c>
      <c r="J11" s="4">
        <v>21</v>
      </c>
      <c r="K11" s="4">
        <v>58</v>
      </c>
      <c r="L11" s="4">
        <v>92</v>
      </c>
      <c r="M11" s="4">
        <v>41</v>
      </c>
      <c r="N11" s="4">
        <v>53</v>
      </c>
      <c r="O11" s="4">
        <v>51</v>
      </c>
      <c r="P11" s="35">
        <v>53</v>
      </c>
      <c r="Q11" s="4">
        <v>51</v>
      </c>
      <c r="R11" s="4">
        <v>40</v>
      </c>
      <c r="S11" s="4">
        <v>39</v>
      </c>
      <c r="T11" s="4">
        <v>31</v>
      </c>
      <c r="U11" s="4">
        <v>46</v>
      </c>
      <c r="V11" s="4">
        <v>58</v>
      </c>
      <c r="W11" s="4">
        <v>35</v>
      </c>
      <c r="X11" s="4">
        <v>48</v>
      </c>
      <c r="Y11" s="4">
        <v>46</v>
      </c>
      <c r="Z11" s="4">
        <f t="shared" si="0"/>
        <v>892</v>
      </c>
      <c r="AA11" s="294"/>
    </row>
    <row r="12" spans="1:27" ht="26.25" thickBot="1" x14ac:dyDescent="0.3">
      <c r="A12" s="262"/>
      <c r="B12" s="260"/>
      <c r="C12" s="260"/>
      <c r="D12" s="276"/>
      <c r="E12" s="276"/>
      <c r="F12" s="28" t="s">
        <v>3</v>
      </c>
      <c r="G12" s="1">
        <v>61</v>
      </c>
      <c r="H12" s="1">
        <v>35</v>
      </c>
      <c r="I12" s="32">
        <v>33</v>
      </c>
      <c r="J12" s="1">
        <v>21</v>
      </c>
      <c r="K12" s="1">
        <v>58</v>
      </c>
      <c r="L12" s="1">
        <v>92</v>
      </c>
      <c r="M12" s="1">
        <v>41</v>
      </c>
      <c r="N12" s="1">
        <v>53</v>
      </c>
      <c r="O12" s="1">
        <v>51</v>
      </c>
      <c r="P12" s="32">
        <v>53</v>
      </c>
      <c r="Q12" s="1">
        <v>51</v>
      </c>
      <c r="R12" s="1">
        <v>40</v>
      </c>
      <c r="S12" s="1">
        <v>39</v>
      </c>
      <c r="T12" s="1">
        <v>31</v>
      </c>
      <c r="U12" s="1">
        <v>46</v>
      </c>
      <c r="V12" s="1">
        <v>58</v>
      </c>
      <c r="W12" s="1">
        <v>35</v>
      </c>
      <c r="X12" s="1">
        <v>48</v>
      </c>
      <c r="Y12" s="1">
        <v>46</v>
      </c>
      <c r="Z12" s="1">
        <f t="shared" si="0"/>
        <v>892</v>
      </c>
      <c r="AA12" s="301"/>
    </row>
    <row r="13" spans="1:27" x14ac:dyDescent="0.25">
      <c r="A13" s="261" t="s">
        <v>22</v>
      </c>
      <c r="B13" s="259" t="s">
        <v>8</v>
      </c>
      <c r="C13" s="259"/>
      <c r="D13" s="275" t="s">
        <v>1510</v>
      </c>
      <c r="E13" s="275" t="s">
        <v>2358</v>
      </c>
      <c r="F13" s="27" t="s">
        <v>6</v>
      </c>
      <c r="G13" s="4">
        <v>9</v>
      </c>
      <c r="H13" s="4">
        <v>23</v>
      </c>
      <c r="I13" s="35">
        <v>10</v>
      </c>
      <c r="J13" s="4">
        <v>23</v>
      </c>
      <c r="K13" s="4">
        <v>15</v>
      </c>
      <c r="L13" s="4">
        <v>8</v>
      </c>
      <c r="M13" s="4">
        <v>26</v>
      </c>
      <c r="N13" s="4">
        <v>13</v>
      </c>
      <c r="O13" s="4">
        <v>26</v>
      </c>
      <c r="P13" s="35">
        <v>42</v>
      </c>
      <c r="Q13" s="4">
        <v>27</v>
      </c>
      <c r="R13" s="4">
        <v>13</v>
      </c>
      <c r="S13" s="4">
        <v>14</v>
      </c>
      <c r="T13" s="4">
        <v>14</v>
      </c>
      <c r="U13" s="4">
        <v>12</v>
      </c>
      <c r="V13" s="4">
        <v>22</v>
      </c>
      <c r="W13" s="4">
        <v>12</v>
      </c>
      <c r="X13" s="4">
        <v>8</v>
      </c>
      <c r="Y13" s="4">
        <v>13</v>
      </c>
      <c r="Z13" s="4">
        <f t="shared" si="0"/>
        <v>330</v>
      </c>
      <c r="AA13" s="294"/>
    </row>
    <row r="14" spans="1:27" ht="25.5" x14ac:dyDescent="0.25">
      <c r="A14" s="262"/>
      <c r="B14" s="260"/>
      <c r="C14" s="260"/>
      <c r="D14" s="276"/>
      <c r="E14" s="276"/>
      <c r="F14" s="28" t="s">
        <v>3</v>
      </c>
      <c r="G14" s="1">
        <v>9</v>
      </c>
      <c r="H14" s="1">
        <v>23</v>
      </c>
      <c r="I14" s="32">
        <v>10</v>
      </c>
      <c r="J14" s="1">
        <v>23</v>
      </c>
      <c r="K14" s="1">
        <v>15</v>
      </c>
      <c r="L14" s="1">
        <v>8</v>
      </c>
      <c r="M14" s="1">
        <v>26</v>
      </c>
      <c r="N14" s="1">
        <v>13</v>
      </c>
      <c r="O14" s="1">
        <v>26</v>
      </c>
      <c r="P14" s="32">
        <v>42</v>
      </c>
      <c r="Q14" s="1">
        <v>27</v>
      </c>
      <c r="R14" s="1">
        <v>13</v>
      </c>
      <c r="S14" s="1">
        <v>14</v>
      </c>
      <c r="T14" s="1">
        <v>14</v>
      </c>
      <c r="U14" s="1">
        <v>12</v>
      </c>
      <c r="V14" s="1">
        <v>22</v>
      </c>
      <c r="W14" s="1">
        <v>12</v>
      </c>
      <c r="X14" s="1">
        <v>8</v>
      </c>
      <c r="Y14" s="1">
        <v>13</v>
      </c>
      <c r="Z14" s="1">
        <f t="shared" si="0"/>
        <v>330</v>
      </c>
      <c r="AA14" s="301"/>
    </row>
    <row r="15" spans="1:27" x14ac:dyDescent="0.25">
      <c r="A15" s="262"/>
      <c r="B15" s="260"/>
      <c r="C15" s="286" t="s">
        <v>76</v>
      </c>
      <c r="D15" s="276" t="s">
        <v>1512</v>
      </c>
      <c r="E15" s="299" t="s">
        <v>1511</v>
      </c>
      <c r="F15" s="28" t="s">
        <v>6</v>
      </c>
      <c r="G15" s="193">
        <v>30</v>
      </c>
      <c r="H15" s="193">
        <v>20</v>
      </c>
      <c r="I15" s="193">
        <v>22</v>
      </c>
      <c r="J15" s="6">
        <v>19</v>
      </c>
      <c r="K15" s="6">
        <v>21</v>
      </c>
      <c r="L15" s="6">
        <v>0</v>
      </c>
      <c r="M15" s="6">
        <v>12</v>
      </c>
      <c r="N15" s="6">
        <v>14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1">
        <f t="shared" si="0"/>
        <v>138</v>
      </c>
      <c r="AA15" s="301"/>
    </row>
    <row r="16" spans="1:27" ht="25.5" x14ac:dyDescent="0.25">
      <c r="A16" s="262"/>
      <c r="B16" s="260"/>
      <c r="C16" s="286"/>
      <c r="D16" s="276"/>
      <c r="E16" s="299"/>
      <c r="F16" s="28" t="s">
        <v>3</v>
      </c>
      <c r="G16" s="193">
        <v>30</v>
      </c>
      <c r="H16" s="193">
        <v>20</v>
      </c>
      <c r="I16" s="193">
        <v>22</v>
      </c>
      <c r="J16" s="6">
        <v>19</v>
      </c>
      <c r="K16" s="6">
        <v>21</v>
      </c>
      <c r="L16" s="6">
        <v>0</v>
      </c>
      <c r="M16" s="6">
        <v>12</v>
      </c>
      <c r="N16" s="6">
        <v>14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1">
        <f t="shared" si="0"/>
        <v>138</v>
      </c>
      <c r="AA16" s="301"/>
    </row>
    <row r="17" spans="1:27" x14ac:dyDescent="0.25">
      <c r="A17" s="262"/>
      <c r="B17" s="260"/>
      <c r="C17" s="286" t="s">
        <v>277</v>
      </c>
      <c r="D17" s="276" t="s">
        <v>1910</v>
      </c>
      <c r="E17" s="299" t="s">
        <v>1513</v>
      </c>
      <c r="F17" s="28" t="s">
        <v>6</v>
      </c>
      <c r="G17" s="6">
        <v>8</v>
      </c>
      <c r="H17" s="6">
        <v>7</v>
      </c>
      <c r="I17" s="6">
        <v>9</v>
      </c>
      <c r="J17" s="6">
        <v>7</v>
      </c>
      <c r="K17" s="6">
        <v>2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1">
        <f t="shared" si="0"/>
        <v>33</v>
      </c>
      <c r="AA17" s="287"/>
    </row>
    <row r="18" spans="1:27" ht="26.25" thickBot="1" x14ac:dyDescent="0.3">
      <c r="A18" s="300"/>
      <c r="B18" s="302"/>
      <c r="C18" s="303"/>
      <c r="D18" s="280"/>
      <c r="E18" s="318"/>
      <c r="F18" s="26" t="s">
        <v>3</v>
      </c>
      <c r="G18" s="8">
        <v>8</v>
      </c>
      <c r="H18" s="8">
        <v>7</v>
      </c>
      <c r="I18" s="8">
        <v>9</v>
      </c>
      <c r="J18" s="8">
        <v>7</v>
      </c>
      <c r="K18" s="8">
        <v>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3">
        <f t="shared" si="0"/>
        <v>33</v>
      </c>
      <c r="AA18" s="308"/>
    </row>
    <row r="19" spans="1:27" x14ac:dyDescent="0.25">
      <c r="A19" s="261" t="s">
        <v>24</v>
      </c>
      <c r="B19" s="259" t="s">
        <v>8</v>
      </c>
      <c r="C19" s="259"/>
      <c r="D19" s="275" t="s">
        <v>1514</v>
      </c>
      <c r="E19" s="275" t="s">
        <v>1515</v>
      </c>
      <c r="F19" s="27" t="s">
        <v>6</v>
      </c>
      <c r="G19" s="4">
        <v>68</v>
      </c>
      <c r="H19" s="4">
        <v>93</v>
      </c>
      <c r="I19" s="35">
        <v>75</v>
      </c>
      <c r="J19" s="4">
        <v>68</v>
      </c>
      <c r="K19" s="4">
        <v>73</v>
      </c>
      <c r="L19" s="4">
        <v>65</v>
      </c>
      <c r="M19" s="4">
        <v>39</v>
      </c>
      <c r="N19" s="4">
        <v>51</v>
      </c>
      <c r="O19" s="4">
        <v>29</v>
      </c>
      <c r="P19" s="35">
        <v>30</v>
      </c>
      <c r="Q19" s="4">
        <v>43</v>
      </c>
      <c r="R19" s="4">
        <v>29</v>
      </c>
      <c r="S19" s="4">
        <v>20</v>
      </c>
      <c r="T19" s="4">
        <v>32</v>
      </c>
      <c r="U19" s="4">
        <v>28</v>
      </c>
      <c r="V19" s="4">
        <v>33</v>
      </c>
      <c r="W19" s="4">
        <v>47</v>
      </c>
      <c r="X19" s="4">
        <v>35</v>
      </c>
      <c r="Y19" s="4">
        <v>31</v>
      </c>
      <c r="Z19" s="4">
        <f t="shared" si="0"/>
        <v>889</v>
      </c>
      <c r="AA19" s="294"/>
    </row>
    <row r="20" spans="1:27" ht="25.5" x14ac:dyDescent="0.25">
      <c r="A20" s="262"/>
      <c r="B20" s="260"/>
      <c r="C20" s="260"/>
      <c r="D20" s="276"/>
      <c r="E20" s="276"/>
      <c r="F20" s="28" t="s">
        <v>3</v>
      </c>
      <c r="G20" s="1">
        <v>68</v>
      </c>
      <c r="H20" s="1">
        <v>93</v>
      </c>
      <c r="I20" s="32">
        <v>75</v>
      </c>
      <c r="J20" s="1">
        <v>68</v>
      </c>
      <c r="K20" s="1">
        <v>73</v>
      </c>
      <c r="L20" s="1">
        <v>65</v>
      </c>
      <c r="M20" s="1">
        <v>39</v>
      </c>
      <c r="N20" s="1">
        <v>51</v>
      </c>
      <c r="O20" s="1">
        <v>29</v>
      </c>
      <c r="P20" s="32">
        <v>30</v>
      </c>
      <c r="Q20" s="1">
        <v>43</v>
      </c>
      <c r="R20" s="1">
        <v>29</v>
      </c>
      <c r="S20" s="1">
        <v>20</v>
      </c>
      <c r="T20" s="1">
        <v>32</v>
      </c>
      <c r="U20" s="1">
        <v>28</v>
      </c>
      <c r="V20" s="1">
        <v>33</v>
      </c>
      <c r="W20" s="1">
        <v>47</v>
      </c>
      <c r="X20" s="1">
        <v>35</v>
      </c>
      <c r="Y20" s="1">
        <v>31</v>
      </c>
      <c r="Z20" s="1">
        <f t="shared" si="0"/>
        <v>889</v>
      </c>
      <c r="AA20" s="301"/>
    </row>
    <row r="21" spans="1:27" x14ac:dyDescent="0.25">
      <c r="A21" s="262"/>
      <c r="B21" s="260" t="s">
        <v>10</v>
      </c>
      <c r="C21" s="286" t="s">
        <v>178</v>
      </c>
      <c r="D21" s="276" t="s">
        <v>2223</v>
      </c>
      <c r="E21" s="276" t="s">
        <v>1516</v>
      </c>
      <c r="F21" s="28" t="s">
        <v>6</v>
      </c>
      <c r="G21" s="1">
        <v>18</v>
      </c>
      <c r="H21" s="1">
        <v>29</v>
      </c>
      <c r="I21" s="1">
        <v>16</v>
      </c>
      <c r="J21" s="6">
        <v>20</v>
      </c>
      <c r="K21" s="6">
        <v>23</v>
      </c>
      <c r="L21" s="6">
        <v>24</v>
      </c>
      <c r="M21" s="6">
        <v>27</v>
      </c>
      <c r="N21" s="6">
        <v>25</v>
      </c>
      <c r="O21" s="6">
        <v>15</v>
      </c>
      <c r="P21" s="6">
        <v>0</v>
      </c>
      <c r="Q21" s="6">
        <v>0</v>
      </c>
      <c r="R21" s="6">
        <v>1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1">
        <f t="shared" si="0"/>
        <v>198</v>
      </c>
      <c r="AA21" s="301"/>
    </row>
    <row r="22" spans="1:27" ht="25.5" x14ac:dyDescent="0.25">
      <c r="A22" s="262"/>
      <c r="B22" s="260"/>
      <c r="C22" s="286"/>
      <c r="D22" s="276"/>
      <c r="E22" s="276"/>
      <c r="F22" s="28" t="s">
        <v>3</v>
      </c>
      <c r="G22" s="1">
        <v>18</v>
      </c>
      <c r="H22" s="1">
        <v>29</v>
      </c>
      <c r="I22" s="1">
        <v>16</v>
      </c>
      <c r="J22" s="6">
        <v>20</v>
      </c>
      <c r="K22" s="6">
        <v>23</v>
      </c>
      <c r="L22" s="6">
        <v>24</v>
      </c>
      <c r="M22" s="6">
        <v>27</v>
      </c>
      <c r="N22" s="6">
        <v>25</v>
      </c>
      <c r="O22" s="6">
        <v>15</v>
      </c>
      <c r="P22" s="6">
        <v>0</v>
      </c>
      <c r="Q22" s="6">
        <v>0</v>
      </c>
      <c r="R22" s="6">
        <v>1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1">
        <f t="shared" si="0"/>
        <v>198</v>
      </c>
      <c r="AA22" s="301"/>
    </row>
    <row r="23" spans="1:27" x14ac:dyDescent="0.25">
      <c r="A23" s="262"/>
      <c r="B23" s="260"/>
      <c r="C23" s="286" t="s">
        <v>724</v>
      </c>
      <c r="D23" s="276" t="s">
        <v>1517</v>
      </c>
      <c r="E23" s="299" t="s">
        <v>1518</v>
      </c>
      <c r="F23" s="28" t="s">
        <v>6</v>
      </c>
      <c r="G23" s="6">
        <v>3</v>
      </c>
      <c r="H23" s="6">
        <v>12</v>
      </c>
      <c r="I23" s="6">
        <v>7</v>
      </c>
      <c r="J23" s="6">
        <v>10</v>
      </c>
      <c r="K23" s="6">
        <v>6</v>
      </c>
      <c r="L23" s="6">
        <v>7</v>
      </c>
      <c r="M23" s="6">
        <v>10</v>
      </c>
      <c r="N23" s="6">
        <v>3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1">
        <f t="shared" si="0"/>
        <v>58</v>
      </c>
      <c r="AA23" s="301"/>
    </row>
    <row r="24" spans="1:27" ht="26.25" thickBot="1" x14ac:dyDescent="0.3">
      <c r="A24" s="262"/>
      <c r="B24" s="260"/>
      <c r="C24" s="286"/>
      <c r="D24" s="276"/>
      <c r="E24" s="299"/>
      <c r="F24" s="28" t="s">
        <v>3</v>
      </c>
      <c r="G24" s="6">
        <v>3</v>
      </c>
      <c r="H24" s="6">
        <v>12</v>
      </c>
      <c r="I24" s="6">
        <v>7</v>
      </c>
      <c r="J24" s="6">
        <v>10</v>
      </c>
      <c r="K24" s="6">
        <v>6</v>
      </c>
      <c r="L24" s="6">
        <v>7</v>
      </c>
      <c r="M24" s="6">
        <v>10</v>
      </c>
      <c r="N24" s="6">
        <v>3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1">
        <f t="shared" si="0"/>
        <v>58</v>
      </c>
      <c r="AA24" s="301"/>
    </row>
    <row r="25" spans="1:27" x14ac:dyDescent="0.25">
      <c r="A25" s="261" t="s">
        <v>25</v>
      </c>
      <c r="B25" s="259" t="s">
        <v>8</v>
      </c>
      <c r="C25" s="259"/>
      <c r="D25" s="275" t="s">
        <v>1519</v>
      </c>
      <c r="E25" s="275" t="s">
        <v>1520</v>
      </c>
      <c r="F25" s="27" t="s">
        <v>6</v>
      </c>
      <c r="G25" s="4">
        <v>30</v>
      </c>
      <c r="H25" s="4">
        <v>31</v>
      </c>
      <c r="I25" s="35">
        <v>15</v>
      </c>
      <c r="J25" s="4">
        <v>22</v>
      </c>
      <c r="K25" s="4">
        <v>9</v>
      </c>
      <c r="L25" s="4">
        <v>21</v>
      </c>
      <c r="M25" s="4">
        <v>30</v>
      </c>
      <c r="N25" s="4">
        <v>22</v>
      </c>
      <c r="O25" s="4">
        <v>21</v>
      </c>
      <c r="P25" s="35">
        <v>0</v>
      </c>
      <c r="Q25" s="4">
        <v>13</v>
      </c>
      <c r="R25" s="4">
        <v>9</v>
      </c>
      <c r="S25" s="4">
        <v>3</v>
      </c>
      <c r="T25" s="4">
        <v>12</v>
      </c>
      <c r="U25" s="4">
        <v>6</v>
      </c>
      <c r="V25" s="4">
        <v>4</v>
      </c>
      <c r="W25" s="4">
        <v>9</v>
      </c>
      <c r="X25" s="4">
        <v>6</v>
      </c>
      <c r="Y25" s="4">
        <v>6</v>
      </c>
      <c r="Z25" s="4">
        <f t="shared" si="0"/>
        <v>269</v>
      </c>
      <c r="AA25" s="294"/>
    </row>
    <row r="26" spans="1:27" ht="25.5" x14ac:dyDescent="0.25">
      <c r="A26" s="262"/>
      <c r="B26" s="260"/>
      <c r="C26" s="260"/>
      <c r="D26" s="276"/>
      <c r="E26" s="276"/>
      <c r="F26" s="28" t="s">
        <v>3</v>
      </c>
      <c r="G26" s="1">
        <v>30</v>
      </c>
      <c r="H26" s="1">
        <v>31</v>
      </c>
      <c r="I26" s="32">
        <v>15</v>
      </c>
      <c r="J26" s="1">
        <v>22</v>
      </c>
      <c r="K26" s="1">
        <v>9</v>
      </c>
      <c r="L26" s="1">
        <v>21</v>
      </c>
      <c r="M26" s="1">
        <v>30</v>
      </c>
      <c r="N26" s="1">
        <v>22</v>
      </c>
      <c r="O26" s="1">
        <v>21</v>
      </c>
      <c r="P26" s="32">
        <v>0</v>
      </c>
      <c r="Q26" s="1">
        <v>13</v>
      </c>
      <c r="R26" s="1">
        <v>9</v>
      </c>
      <c r="S26" s="1">
        <v>3</v>
      </c>
      <c r="T26" s="1">
        <v>12</v>
      </c>
      <c r="U26" s="1">
        <v>6</v>
      </c>
      <c r="V26" s="1">
        <v>4</v>
      </c>
      <c r="W26" s="1">
        <v>9</v>
      </c>
      <c r="X26" s="1">
        <v>6</v>
      </c>
      <c r="Y26" s="1">
        <v>6</v>
      </c>
      <c r="Z26" s="1">
        <f t="shared" si="0"/>
        <v>269</v>
      </c>
      <c r="AA26" s="301"/>
    </row>
    <row r="27" spans="1:27" x14ac:dyDescent="0.25">
      <c r="A27" s="262"/>
      <c r="B27" s="260" t="s">
        <v>10</v>
      </c>
      <c r="C27" s="286" t="s">
        <v>75</v>
      </c>
      <c r="D27" s="276" t="s">
        <v>1521</v>
      </c>
      <c r="E27" s="276" t="s">
        <v>1522</v>
      </c>
      <c r="F27" s="28" t="s">
        <v>6</v>
      </c>
      <c r="G27" s="1">
        <v>0</v>
      </c>
      <c r="H27" s="1">
        <v>0</v>
      </c>
      <c r="I27" s="1">
        <v>0</v>
      </c>
      <c r="J27" s="6">
        <v>0</v>
      </c>
      <c r="K27" s="6">
        <v>0</v>
      </c>
      <c r="L27" s="6">
        <v>56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15</v>
      </c>
      <c r="S27" s="6">
        <v>27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1">
        <f t="shared" si="0"/>
        <v>98</v>
      </c>
      <c r="AA27" s="301"/>
    </row>
    <row r="28" spans="1:27" ht="26.25" thickBot="1" x14ac:dyDescent="0.3">
      <c r="A28" s="262"/>
      <c r="B28" s="260"/>
      <c r="C28" s="286"/>
      <c r="D28" s="276"/>
      <c r="E28" s="276"/>
      <c r="F28" s="28" t="s">
        <v>3</v>
      </c>
      <c r="G28" s="1">
        <v>0</v>
      </c>
      <c r="H28" s="1">
        <v>0</v>
      </c>
      <c r="I28" s="1">
        <v>0</v>
      </c>
      <c r="J28" s="6">
        <v>0</v>
      </c>
      <c r="K28" s="6">
        <v>0</v>
      </c>
      <c r="L28" s="6">
        <v>56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15</v>
      </c>
      <c r="S28" s="6">
        <v>27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1">
        <f t="shared" si="0"/>
        <v>98</v>
      </c>
      <c r="AA28" s="301"/>
    </row>
    <row r="29" spans="1:27" x14ac:dyDescent="0.25">
      <c r="A29" s="261" t="s">
        <v>26</v>
      </c>
      <c r="B29" s="259" t="s">
        <v>8</v>
      </c>
      <c r="C29" s="259"/>
      <c r="D29" s="275" t="s">
        <v>1523</v>
      </c>
      <c r="E29" s="275" t="s">
        <v>1524</v>
      </c>
      <c r="F29" s="27" t="s">
        <v>6</v>
      </c>
      <c r="G29" s="4">
        <v>31</v>
      </c>
      <c r="H29" s="4">
        <v>22</v>
      </c>
      <c r="I29" s="35">
        <v>31</v>
      </c>
      <c r="J29" s="4">
        <v>15</v>
      </c>
      <c r="K29" s="4">
        <v>29</v>
      </c>
      <c r="L29" s="4">
        <v>41</v>
      </c>
      <c r="M29" s="4">
        <v>8</v>
      </c>
      <c r="N29" s="4">
        <v>14</v>
      </c>
      <c r="O29" s="4">
        <v>19</v>
      </c>
      <c r="P29" s="35">
        <v>0</v>
      </c>
      <c r="Q29" s="4">
        <v>17</v>
      </c>
      <c r="R29" s="4">
        <v>13</v>
      </c>
      <c r="S29" s="4">
        <v>20</v>
      </c>
      <c r="T29" s="4">
        <v>9</v>
      </c>
      <c r="U29" s="4">
        <v>8</v>
      </c>
      <c r="V29" s="4">
        <v>16</v>
      </c>
      <c r="W29" s="4">
        <v>14</v>
      </c>
      <c r="X29" s="4">
        <v>12</v>
      </c>
      <c r="Y29" s="4">
        <v>15</v>
      </c>
      <c r="Z29" s="4">
        <f t="shared" si="0"/>
        <v>334</v>
      </c>
      <c r="AA29" s="294"/>
    </row>
    <row r="30" spans="1:27" ht="25.5" x14ac:dyDescent="0.25">
      <c r="A30" s="262"/>
      <c r="B30" s="260"/>
      <c r="C30" s="260"/>
      <c r="D30" s="276"/>
      <c r="E30" s="276"/>
      <c r="F30" s="28" t="s">
        <v>3</v>
      </c>
      <c r="G30" s="1">
        <v>31</v>
      </c>
      <c r="H30" s="1">
        <v>22</v>
      </c>
      <c r="I30" s="32">
        <v>31</v>
      </c>
      <c r="J30" s="1">
        <v>15</v>
      </c>
      <c r="K30" s="1">
        <v>29</v>
      </c>
      <c r="L30" s="1">
        <v>41</v>
      </c>
      <c r="M30" s="1">
        <v>8</v>
      </c>
      <c r="N30" s="1">
        <v>14</v>
      </c>
      <c r="O30" s="1">
        <v>19</v>
      </c>
      <c r="P30" s="32">
        <v>0</v>
      </c>
      <c r="Q30" s="1">
        <v>17</v>
      </c>
      <c r="R30" s="1">
        <v>13</v>
      </c>
      <c r="S30" s="1">
        <v>20</v>
      </c>
      <c r="T30" s="1">
        <v>9</v>
      </c>
      <c r="U30" s="1">
        <v>8</v>
      </c>
      <c r="V30" s="1">
        <v>16</v>
      </c>
      <c r="W30" s="1">
        <v>14</v>
      </c>
      <c r="X30" s="1">
        <v>12</v>
      </c>
      <c r="Y30" s="1">
        <v>15</v>
      </c>
      <c r="Z30" s="1">
        <f t="shared" si="0"/>
        <v>334</v>
      </c>
      <c r="AA30" s="301"/>
    </row>
    <row r="31" spans="1:27" x14ac:dyDescent="0.25">
      <c r="A31" s="262"/>
      <c r="B31" s="260" t="s">
        <v>10</v>
      </c>
      <c r="C31" s="286" t="s">
        <v>72</v>
      </c>
      <c r="D31" s="276" t="s">
        <v>1525</v>
      </c>
      <c r="E31" s="276" t="s">
        <v>1526</v>
      </c>
      <c r="F31" s="28" t="s">
        <v>6</v>
      </c>
      <c r="G31" s="1">
        <v>10</v>
      </c>
      <c r="H31" s="1">
        <v>8</v>
      </c>
      <c r="I31" s="1">
        <v>12</v>
      </c>
      <c r="J31" s="6">
        <v>8</v>
      </c>
      <c r="K31" s="6">
        <v>11</v>
      </c>
      <c r="L31" s="6">
        <v>6</v>
      </c>
      <c r="M31" s="6">
        <v>5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1">
        <f t="shared" si="0"/>
        <v>60</v>
      </c>
      <c r="AA31" s="301"/>
    </row>
    <row r="32" spans="1:27" ht="26.25" thickBot="1" x14ac:dyDescent="0.3">
      <c r="A32" s="262"/>
      <c r="B32" s="260"/>
      <c r="C32" s="286"/>
      <c r="D32" s="276"/>
      <c r="E32" s="276"/>
      <c r="F32" s="28" t="s">
        <v>3</v>
      </c>
      <c r="G32" s="1">
        <v>10</v>
      </c>
      <c r="H32" s="1">
        <v>8</v>
      </c>
      <c r="I32" s="1">
        <v>12</v>
      </c>
      <c r="J32" s="6">
        <v>8</v>
      </c>
      <c r="K32" s="6">
        <v>11</v>
      </c>
      <c r="L32" s="6">
        <v>6</v>
      </c>
      <c r="M32" s="6">
        <v>5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1">
        <f t="shared" si="0"/>
        <v>60</v>
      </c>
      <c r="AA32" s="301"/>
    </row>
    <row r="33" spans="1:27" x14ac:dyDescent="0.25">
      <c r="A33" s="261" t="s">
        <v>27</v>
      </c>
      <c r="B33" s="259" t="s">
        <v>8</v>
      </c>
      <c r="C33" s="259"/>
      <c r="D33" s="275" t="s">
        <v>1527</v>
      </c>
      <c r="E33" s="275" t="s">
        <v>1528</v>
      </c>
      <c r="F33" s="27" t="s">
        <v>6</v>
      </c>
      <c r="G33" s="4">
        <v>19</v>
      </c>
      <c r="H33" s="4">
        <v>12</v>
      </c>
      <c r="I33" s="35">
        <v>19</v>
      </c>
      <c r="J33" s="4">
        <v>15</v>
      </c>
      <c r="K33" s="4">
        <v>16</v>
      </c>
      <c r="L33" s="4">
        <v>0</v>
      </c>
      <c r="M33" s="4">
        <v>19</v>
      </c>
      <c r="N33" s="4">
        <v>13</v>
      </c>
      <c r="O33" s="4">
        <v>25</v>
      </c>
      <c r="P33" s="35">
        <v>0</v>
      </c>
      <c r="Q33" s="4">
        <v>0</v>
      </c>
      <c r="R33" s="4">
        <v>6</v>
      </c>
      <c r="S33" s="4">
        <v>7</v>
      </c>
      <c r="T33" s="4">
        <v>6</v>
      </c>
      <c r="U33" s="4">
        <v>4</v>
      </c>
      <c r="V33" s="4">
        <v>5</v>
      </c>
      <c r="W33" s="4">
        <v>1</v>
      </c>
      <c r="X33" s="4">
        <v>3</v>
      </c>
      <c r="Y33" s="4">
        <v>5</v>
      </c>
      <c r="Z33" s="4">
        <f t="shared" si="0"/>
        <v>175</v>
      </c>
      <c r="AA33" s="294"/>
    </row>
    <row r="34" spans="1:27" ht="26.25" thickBot="1" x14ac:dyDescent="0.3">
      <c r="A34" s="262"/>
      <c r="B34" s="260"/>
      <c r="C34" s="260"/>
      <c r="D34" s="276"/>
      <c r="E34" s="276"/>
      <c r="F34" s="28" t="s">
        <v>3</v>
      </c>
      <c r="G34" s="1">
        <v>19</v>
      </c>
      <c r="H34" s="1">
        <v>12</v>
      </c>
      <c r="I34" s="32">
        <v>19</v>
      </c>
      <c r="J34" s="1">
        <v>15</v>
      </c>
      <c r="K34" s="1">
        <v>16</v>
      </c>
      <c r="L34" s="1">
        <v>0</v>
      </c>
      <c r="M34" s="1">
        <v>19</v>
      </c>
      <c r="N34" s="1">
        <v>13</v>
      </c>
      <c r="O34" s="1">
        <v>25</v>
      </c>
      <c r="P34" s="32">
        <v>0</v>
      </c>
      <c r="Q34" s="1">
        <v>0</v>
      </c>
      <c r="R34" s="1">
        <v>6</v>
      </c>
      <c r="S34" s="1">
        <v>7</v>
      </c>
      <c r="T34" s="1">
        <v>6</v>
      </c>
      <c r="U34" s="1">
        <v>4</v>
      </c>
      <c r="V34" s="1">
        <v>5</v>
      </c>
      <c r="W34" s="1">
        <v>1</v>
      </c>
      <c r="X34" s="1">
        <v>3</v>
      </c>
      <c r="Y34" s="1">
        <v>5</v>
      </c>
      <c r="Z34" s="1">
        <f t="shared" si="0"/>
        <v>175</v>
      </c>
      <c r="AA34" s="301"/>
    </row>
    <row r="35" spans="1:27" x14ac:dyDescent="0.25">
      <c r="A35" s="261" t="s">
        <v>28</v>
      </c>
      <c r="B35" s="259" t="s">
        <v>8</v>
      </c>
      <c r="C35" s="259"/>
      <c r="D35" s="275" t="s">
        <v>1529</v>
      </c>
      <c r="E35" s="275" t="s">
        <v>1530</v>
      </c>
      <c r="F35" s="27" t="s">
        <v>6</v>
      </c>
      <c r="G35" s="4">
        <v>65</v>
      </c>
      <c r="H35" s="4">
        <v>73</v>
      </c>
      <c r="I35" s="35">
        <v>64</v>
      </c>
      <c r="J35" s="4">
        <v>61</v>
      </c>
      <c r="K35" s="4">
        <v>63</v>
      </c>
      <c r="L35" s="4">
        <v>33</v>
      </c>
      <c r="M35" s="4">
        <v>53</v>
      </c>
      <c r="N35" s="4">
        <v>29</v>
      </c>
      <c r="O35" s="4">
        <v>36</v>
      </c>
      <c r="P35" s="35">
        <v>29</v>
      </c>
      <c r="Q35" s="4">
        <v>30</v>
      </c>
      <c r="R35" s="4">
        <v>22</v>
      </c>
      <c r="S35" s="4">
        <v>27</v>
      </c>
      <c r="T35" s="4">
        <v>29</v>
      </c>
      <c r="U35" s="4">
        <v>29</v>
      </c>
      <c r="V35" s="4">
        <v>41</v>
      </c>
      <c r="W35" s="4">
        <v>8</v>
      </c>
      <c r="X35" s="4">
        <v>17</v>
      </c>
      <c r="Y35" s="4">
        <v>32</v>
      </c>
      <c r="Z35" s="4">
        <f t="shared" si="0"/>
        <v>741</v>
      </c>
      <c r="AA35" s="294"/>
    </row>
    <row r="36" spans="1:27" ht="25.5" x14ac:dyDescent="0.25">
      <c r="A36" s="262"/>
      <c r="B36" s="260"/>
      <c r="C36" s="260"/>
      <c r="D36" s="276"/>
      <c r="E36" s="276"/>
      <c r="F36" s="28" t="s">
        <v>3</v>
      </c>
      <c r="G36" s="1">
        <v>65</v>
      </c>
      <c r="H36" s="1">
        <v>73</v>
      </c>
      <c r="I36" s="32">
        <v>64</v>
      </c>
      <c r="J36" s="1">
        <v>61</v>
      </c>
      <c r="K36" s="1">
        <v>63</v>
      </c>
      <c r="L36" s="1">
        <v>33</v>
      </c>
      <c r="M36" s="1">
        <v>53</v>
      </c>
      <c r="N36" s="1">
        <v>29</v>
      </c>
      <c r="O36" s="1">
        <v>36</v>
      </c>
      <c r="P36" s="32">
        <v>29</v>
      </c>
      <c r="Q36" s="1">
        <v>30</v>
      </c>
      <c r="R36" s="1">
        <v>22</v>
      </c>
      <c r="S36" s="1">
        <v>27</v>
      </c>
      <c r="T36" s="1">
        <v>29</v>
      </c>
      <c r="U36" s="1">
        <v>29</v>
      </c>
      <c r="V36" s="1">
        <v>41</v>
      </c>
      <c r="W36" s="1">
        <v>8</v>
      </c>
      <c r="X36" s="1">
        <v>17</v>
      </c>
      <c r="Y36" s="1">
        <v>32</v>
      </c>
      <c r="Z36" s="1">
        <f t="shared" si="0"/>
        <v>741</v>
      </c>
      <c r="AA36" s="301"/>
    </row>
    <row r="37" spans="1:27" x14ac:dyDescent="0.25">
      <c r="A37" s="262"/>
      <c r="B37" s="260"/>
      <c r="C37" s="286" t="s">
        <v>71</v>
      </c>
      <c r="D37" s="276" t="s">
        <v>2301</v>
      </c>
      <c r="E37" s="299" t="s">
        <v>1531</v>
      </c>
      <c r="F37" s="28" t="s">
        <v>6</v>
      </c>
      <c r="G37" s="193">
        <v>28</v>
      </c>
      <c r="H37" s="193">
        <v>23</v>
      </c>
      <c r="I37" s="193">
        <v>21</v>
      </c>
      <c r="J37" s="6">
        <v>13</v>
      </c>
      <c r="K37" s="6">
        <v>13</v>
      </c>
      <c r="L37" s="6">
        <v>16</v>
      </c>
      <c r="M37" s="6">
        <v>19</v>
      </c>
      <c r="N37" s="6">
        <v>9</v>
      </c>
      <c r="O37" s="6">
        <v>5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1">
        <f t="shared" si="0"/>
        <v>147</v>
      </c>
      <c r="AA37" s="301"/>
    </row>
    <row r="38" spans="1:27" ht="26.25" thickBot="1" x14ac:dyDescent="0.3">
      <c r="A38" s="262"/>
      <c r="B38" s="260"/>
      <c r="C38" s="286"/>
      <c r="D38" s="276"/>
      <c r="E38" s="299"/>
      <c r="F38" s="28" t="s">
        <v>3</v>
      </c>
      <c r="G38" s="193">
        <v>28</v>
      </c>
      <c r="H38" s="193">
        <v>23</v>
      </c>
      <c r="I38" s="193">
        <v>21</v>
      </c>
      <c r="J38" s="6">
        <v>13</v>
      </c>
      <c r="K38" s="6">
        <v>13</v>
      </c>
      <c r="L38" s="6">
        <v>16</v>
      </c>
      <c r="M38" s="6">
        <v>19</v>
      </c>
      <c r="N38" s="6">
        <v>9</v>
      </c>
      <c r="O38" s="6">
        <v>5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1">
        <f t="shared" si="0"/>
        <v>147</v>
      </c>
      <c r="AA38" s="301"/>
    </row>
    <row r="39" spans="1:27" x14ac:dyDescent="0.25">
      <c r="A39" s="261" t="s">
        <v>30</v>
      </c>
      <c r="B39" s="259" t="s">
        <v>8</v>
      </c>
      <c r="C39" s="259"/>
      <c r="D39" s="275" t="s">
        <v>1532</v>
      </c>
      <c r="E39" s="275" t="s">
        <v>1533</v>
      </c>
      <c r="F39" s="27" t="s">
        <v>6</v>
      </c>
      <c r="G39" s="4">
        <v>21</v>
      </c>
      <c r="H39" s="4">
        <v>30</v>
      </c>
      <c r="I39" s="4">
        <v>28</v>
      </c>
      <c r="J39" s="4">
        <v>33</v>
      </c>
      <c r="K39" s="4">
        <v>23</v>
      </c>
      <c r="L39" s="4">
        <v>0</v>
      </c>
      <c r="M39" s="4">
        <v>9</v>
      </c>
      <c r="N39" s="4">
        <v>9</v>
      </c>
      <c r="O39" s="4">
        <v>16</v>
      </c>
      <c r="P39" s="4">
        <v>43</v>
      </c>
      <c r="Q39" s="4">
        <v>0</v>
      </c>
      <c r="R39" s="4">
        <v>14</v>
      </c>
      <c r="S39" s="4">
        <v>10</v>
      </c>
      <c r="T39" s="4">
        <v>10</v>
      </c>
      <c r="U39" s="4">
        <v>6</v>
      </c>
      <c r="V39" s="4">
        <v>10</v>
      </c>
      <c r="W39" s="4">
        <v>13</v>
      </c>
      <c r="X39" s="4">
        <v>17</v>
      </c>
      <c r="Y39" s="4">
        <v>14</v>
      </c>
      <c r="Z39" s="4">
        <f t="shared" si="0"/>
        <v>306</v>
      </c>
      <c r="AA39" s="294"/>
    </row>
    <row r="40" spans="1:27" ht="25.5" x14ac:dyDescent="0.25">
      <c r="A40" s="262"/>
      <c r="B40" s="260"/>
      <c r="C40" s="260"/>
      <c r="D40" s="276"/>
      <c r="E40" s="276"/>
      <c r="F40" s="28" t="s">
        <v>3</v>
      </c>
      <c r="G40" s="1">
        <v>21</v>
      </c>
      <c r="H40" s="1">
        <v>30</v>
      </c>
      <c r="I40" s="1">
        <v>28</v>
      </c>
      <c r="J40" s="1">
        <v>33</v>
      </c>
      <c r="K40" s="1">
        <v>23</v>
      </c>
      <c r="L40" s="1">
        <v>0</v>
      </c>
      <c r="M40" s="1">
        <v>9</v>
      </c>
      <c r="N40" s="1">
        <v>9</v>
      </c>
      <c r="O40" s="1">
        <v>16</v>
      </c>
      <c r="P40" s="1">
        <v>43</v>
      </c>
      <c r="Q40" s="1">
        <v>0</v>
      </c>
      <c r="R40" s="1">
        <v>14</v>
      </c>
      <c r="S40" s="1">
        <v>10</v>
      </c>
      <c r="T40" s="1">
        <v>10</v>
      </c>
      <c r="U40" s="1">
        <v>6</v>
      </c>
      <c r="V40" s="1">
        <v>10</v>
      </c>
      <c r="W40" s="1">
        <v>13</v>
      </c>
      <c r="X40" s="1">
        <v>17</v>
      </c>
      <c r="Y40" s="1">
        <v>14</v>
      </c>
      <c r="Z40" s="1">
        <f t="shared" si="0"/>
        <v>306</v>
      </c>
      <c r="AA40" s="301"/>
    </row>
    <row r="41" spans="1:27" x14ac:dyDescent="0.25">
      <c r="A41" s="262"/>
      <c r="B41" s="260"/>
      <c r="C41" s="286" t="s">
        <v>70</v>
      </c>
      <c r="D41" s="276" t="s">
        <v>1535</v>
      </c>
      <c r="E41" s="299" t="s">
        <v>1534</v>
      </c>
      <c r="F41" s="28" t="s">
        <v>6</v>
      </c>
      <c r="G41" s="6">
        <v>10</v>
      </c>
      <c r="H41" s="6">
        <v>12</v>
      </c>
      <c r="I41" s="6">
        <v>12</v>
      </c>
      <c r="J41" s="6">
        <v>15</v>
      </c>
      <c r="K41" s="6">
        <v>20</v>
      </c>
      <c r="L41" s="6">
        <v>0</v>
      </c>
      <c r="M41" s="6">
        <v>0</v>
      </c>
      <c r="N41" s="6">
        <v>0</v>
      </c>
      <c r="O41" s="6">
        <v>6</v>
      </c>
      <c r="P41" s="6">
        <v>6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1">
        <f t="shared" ref="Z41:Z52" si="1">G41+H41+I41+J41+K41+L41+M41+N41+O41+P41+Q41+R41+S41+T41+U41+V41+W41+X41+Y41</f>
        <v>81</v>
      </c>
      <c r="AA41" s="301"/>
    </row>
    <row r="42" spans="1:27" ht="26.25" thickBot="1" x14ac:dyDescent="0.3">
      <c r="A42" s="300"/>
      <c r="B42" s="302"/>
      <c r="C42" s="303"/>
      <c r="D42" s="280"/>
      <c r="E42" s="318"/>
      <c r="F42" s="26" t="s">
        <v>3</v>
      </c>
      <c r="G42" s="6">
        <v>10</v>
      </c>
      <c r="H42" s="6">
        <v>12</v>
      </c>
      <c r="I42" s="6">
        <v>12</v>
      </c>
      <c r="J42" s="6">
        <v>15</v>
      </c>
      <c r="K42" s="6">
        <v>20</v>
      </c>
      <c r="L42" s="8">
        <v>0</v>
      </c>
      <c r="M42" s="8">
        <v>0</v>
      </c>
      <c r="N42" s="8">
        <v>0</v>
      </c>
      <c r="O42" s="8">
        <v>6</v>
      </c>
      <c r="P42" s="8">
        <v>6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3">
        <f t="shared" si="1"/>
        <v>81</v>
      </c>
      <c r="AA42" s="295"/>
    </row>
    <row r="43" spans="1:27" x14ac:dyDescent="0.25">
      <c r="A43" s="261" t="s">
        <v>31</v>
      </c>
      <c r="B43" s="259" t="s">
        <v>8</v>
      </c>
      <c r="C43" s="259"/>
      <c r="D43" s="275" t="s">
        <v>1536</v>
      </c>
      <c r="E43" s="275" t="s">
        <v>1537</v>
      </c>
      <c r="F43" s="27" t="s">
        <v>6</v>
      </c>
      <c r="G43" s="4">
        <v>33</v>
      </c>
      <c r="H43" s="4">
        <v>43</v>
      </c>
      <c r="I43" s="4">
        <v>29</v>
      </c>
      <c r="J43" s="4">
        <v>30</v>
      </c>
      <c r="K43" s="4">
        <v>18</v>
      </c>
      <c r="L43" s="4">
        <v>51</v>
      </c>
      <c r="M43" s="4">
        <v>35</v>
      </c>
      <c r="N43" s="4">
        <v>25</v>
      </c>
      <c r="O43" s="4">
        <v>16</v>
      </c>
      <c r="P43" s="4">
        <v>0</v>
      </c>
      <c r="Q43" s="4">
        <v>12</v>
      </c>
      <c r="R43" s="4">
        <v>5</v>
      </c>
      <c r="S43" s="4">
        <v>4</v>
      </c>
      <c r="T43" s="4">
        <v>6</v>
      </c>
      <c r="U43" s="4">
        <v>14</v>
      </c>
      <c r="V43" s="4">
        <v>0</v>
      </c>
      <c r="W43" s="4">
        <v>7</v>
      </c>
      <c r="X43" s="4">
        <v>8</v>
      </c>
      <c r="Y43" s="4">
        <v>19</v>
      </c>
      <c r="Z43" s="4">
        <f t="shared" si="1"/>
        <v>355</v>
      </c>
      <c r="AA43" s="294"/>
    </row>
    <row r="44" spans="1:27" ht="26.25" thickBot="1" x14ac:dyDescent="0.3">
      <c r="A44" s="262"/>
      <c r="B44" s="260"/>
      <c r="C44" s="260"/>
      <c r="D44" s="276"/>
      <c r="E44" s="276"/>
      <c r="F44" s="28" t="s">
        <v>3</v>
      </c>
      <c r="G44" s="1">
        <v>33</v>
      </c>
      <c r="H44" s="1">
        <v>43</v>
      </c>
      <c r="I44" s="1">
        <v>29</v>
      </c>
      <c r="J44" s="1">
        <v>30</v>
      </c>
      <c r="K44" s="1">
        <v>18</v>
      </c>
      <c r="L44" s="1">
        <v>51</v>
      </c>
      <c r="M44" s="1">
        <v>35</v>
      </c>
      <c r="N44" s="1">
        <v>25</v>
      </c>
      <c r="O44" s="1">
        <v>16</v>
      </c>
      <c r="P44" s="1">
        <v>0</v>
      </c>
      <c r="Q44" s="1">
        <v>12</v>
      </c>
      <c r="R44" s="1">
        <v>5</v>
      </c>
      <c r="S44" s="1">
        <v>4</v>
      </c>
      <c r="T44" s="1">
        <v>6</v>
      </c>
      <c r="U44" s="1">
        <v>14</v>
      </c>
      <c r="V44" s="1">
        <v>0</v>
      </c>
      <c r="W44" s="1">
        <v>7</v>
      </c>
      <c r="X44" s="1">
        <v>8</v>
      </c>
      <c r="Y44" s="1">
        <v>19</v>
      </c>
      <c r="Z44" s="1">
        <f t="shared" si="1"/>
        <v>355</v>
      </c>
      <c r="AA44" s="301"/>
    </row>
    <row r="45" spans="1:27" x14ac:dyDescent="0.25">
      <c r="A45" s="261" t="s">
        <v>32</v>
      </c>
      <c r="B45" s="259" t="s">
        <v>8</v>
      </c>
      <c r="C45" s="259"/>
      <c r="D45" s="275" t="s">
        <v>1538</v>
      </c>
      <c r="E45" s="275" t="s">
        <v>1539</v>
      </c>
      <c r="F45" s="27" t="s">
        <v>6</v>
      </c>
      <c r="G45" s="4">
        <v>22</v>
      </c>
      <c r="H45" s="4">
        <v>19</v>
      </c>
      <c r="I45" s="4">
        <v>32</v>
      </c>
      <c r="J45" s="4">
        <v>21</v>
      </c>
      <c r="K45" s="4">
        <v>37</v>
      </c>
      <c r="L45" s="4">
        <v>25</v>
      </c>
      <c r="M45" s="4">
        <v>25</v>
      </c>
      <c r="N45" s="4">
        <v>23</v>
      </c>
      <c r="O45" s="4">
        <v>18</v>
      </c>
      <c r="P45" s="4">
        <v>1</v>
      </c>
      <c r="Q45" s="4">
        <v>20</v>
      </c>
      <c r="R45" s="4">
        <v>8</v>
      </c>
      <c r="S45" s="4">
        <v>8</v>
      </c>
      <c r="T45" s="4">
        <v>7</v>
      </c>
      <c r="U45" s="4">
        <v>5</v>
      </c>
      <c r="V45" s="4">
        <v>6</v>
      </c>
      <c r="W45" s="4">
        <v>14</v>
      </c>
      <c r="X45" s="4">
        <v>5</v>
      </c>
      <c r="Y45" s="4">
        <v>14</v>
      </c>
      <c r="Z45" s="4">
        <f t="shared" si="1"/>
        <v>310</v>
      </c>
      <c r="AA45" s="294"/>
    </row>
    <row r="46" spans="1:27" ht="26.25" thickBot="1" x14ac:dyDescent="0.3">
      <c r="A46" s="262"/>
      <c r="B46" s="260"/>
      <c r="C46" s="260"/>
      <c r="D46" s="276"/>
      <c r="E46" s="276"/>
      <c r="F46" s="28" t="s">
        <v>3</v>
      </c>
      <c r="G46" s="1">
        <v>22</v>
      </c>
      <c r="H46" s="1">
        <v>19</v>
      </c>
      <c r="I46" s="1">
        <v>32</v>
      </c>
      <c r="J46" s="1">
        <v>21</v>
      </c>
      <c r="K46" s="1">
        <v>37</v>
      </c>
      <c r="L46" s="1">
        <v>25</v>
      </c>
      <c r="M46" s="1">
        <v>25</v>
      </c>
      <c r="N46" s="1">
        <v>23</v>
      </c>
      <c r="O46" s="1">
        <v>18</v>
      </c>
      <c r="P46" s="1">
        <v>1</v>
      </c>
      <c r="Q46" s="1">
        <v>20</v>
      </c>
      <c r="R46" s="1">
        <v>8</v>
      </c>
      <c r="S46" s="1">
        <v>8</v>
      </c>
      <c r="T46" s="1">
        <v>7</v>
      </c>
      <c r="U46" s="1">
        <v>5</v>
      </c>
      <c r="V46" s="1">
        <v>6</v>
      </c>
      <c r="W46" s="1">
        <v>14</v>
      </c>
      <c r="X46" s="1">
        <v>5</v>
      </c>
      <c r="Y46" s="1">
        <v>14</v>
      </c>
      <c r="Z46" s="1">
        <f t="shared" si="1"/>
        <v>310</v>
      </c>
      <c r="AA46" s="301"/>
    </row>
    <row r="47" spans="1:27" x14ac:dyDescent="0.25">
      <c r="A47" s="261" t="s">
        <v>33</v>
      </c>
      <c r="B47" s="259" t="s">
        <v>8</v>
      </c>
      <c r="C47" s="259"/>
      <c r="D47" s="275" t="s">
        <v>1540</v>
      </c>
      <c r="E47" s="275" t="s">
        <v>1541</v>
      </c>
      <c r="F47" s="27" t="s">
        <v>6</v>
      </c>
      <c r="G47" s="4">
        <v>30</v>
      </c>
      <c r="H47" s="4">
        <v>45</v>
      </c>
      <c r="I47" s="4">
        <v>24</v>
      </c>
      <c r="J47" s="4">
        <v>52</v>
      </c>
      <c r="K47" s="4">
        <v>29</v>
      </c>
      <c r="L47" s="4">
        <v>16</v>
      </c>
      <c r="M47" s="4">
        <v>35</v>
      </c>
      <c r="N47" s="4">
        <v>28</v>
      </c>
      <c r="O47" s="4">
        <v>23</v>
      </c>
      <c r="P47" s="4">
        <v>41</v>
      </c>
      <c r="Q47" s="4">
        <v>27</v>
      </c>
      <c r="R47" s="4">
        <v>16</v>
      </c>
      <c r="S47" s="4">
        <v>26</v>
      </c>
      <c r="T47" s="4">
        <v>22</v>
      </c>
      <c r="U47" s="4">
        <v>18</v>
      </c>
      <c r="V47" s="4">
        <v>18</v>
      </c>
      <c r="W47" s="4">
        <v>15</v>
      </c>
      <c r="X47" s="4">
        <v>13</v>
      </c>
      <c r="Y47" s="4">
        <v>17</v>
      </c>
      <c r="Z47" s="4">
        <f t="shared" si="1"/>
        <v>495</v>
      </c>
      <c r="AA47" s="294"/>
    </row>
    <row r="48" spans="1:27" ht="25.5" x14ac:dyDescent="0.25">
      <c r="A48" s="262"/>
      <c r="B48" s="260"/>
      <c r="C48" s="260"/>
      <c r="D48" s="276"/>
      <c r="E48" s="276"/>
      <c r="F48" s="28" t="s">
        <v>3</v>
      </c>
      <c r="G48" s="1">
        <v>30</v>
      </c>
      <c r="H48" s="1">
        <v>45</v>
      </c>
      <c r="I48" s="1">
        <v>24</v>
      </c>
      <c r="J48" s="1">
        <v>52</v>
      </c>
      <c r="K48" s="1">
        <v>29</v>
      </c>
      <c r="L48" s="1">
        <v>16</v>
      </c>
      <c r="M48" s="1">
        <v>35</v>
      </c>
      <c r="N48" s="1">
        <v>28</v>
      </c>
      <c r="O48" s="1">
        <v>23</v>
      </c>
      <c r="P48" s="1">
        <v>41</v>
      </c>
      <c r="Q48" s="1">
        <v>27</v>
      </c>
      <c r="R48" s="1">
        <v>16</v>
      </c>
      <c r="S48" s="1">
        <v>26</v>
      </c>
      <c r="T48" s="1">
        <v>22</v>
      </c>
      <c r="U48" s="1">
        <v>18</v>
      </c>
      <c r="V48" s="1">
        <v>18</v>
      </c>
      <c r="W48" s="1">
        <v>15</v>
      </c>
      <c r="X48" s="1">
        <v>13</v>
      </c>
      <c r="Y48" s="1">
        <v>17</v>
      </c>
      <c r="Z48" s="1">
        <f t="shared" si="1"/>
        <v>495</v>
      </c>
      <c r="AA48" s="301"/>
    </row>
    <row r="49" spans="1:27" x14ac:dyDescent="0.25">
      <c r="A49" s="262"/>
      <c r="B49" s="260" t="s">
        <v>10</v>
      </c>
      <c r="C49" s="286" t="s">
        <v>68</v>
      </c>
      <c r="D49" s="276" t="s">
        <v>1542</v>
      </c>
      <c r="E49" s="299" t="s">
        <v>1543</v>
      </c>
      <c r="F49" s="28" t="s">
        <v>6</v>
      </c>
      <c r="G49" s="6">
        <v>15</v>
      </c>
      <c r="H49" s="6">
        <v>11</v>
      </c>
      <c r="I49" s="6">
        <v>4</v>
      </c>
      <c r="J49" s="6">
        <v>11</v>
      </c>
      <c r="K49" s="6">
        <v>7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1">
        <f t="shared" si="1"/>
        <v>48</v>
      </c>
      <c r="AA49" s="301"/>
    </row>
    <row r="50" spans="1:27" ht="26.25" thickBot="1" x14ac:dyDescent="0.3">
      <c r="A50" s="262"/>
      <c r="B50" s="260"/>
      <c r="C50" s="286"/>
      <c r="D50" s="276"/>
      <c r="E50" s="299"/>
      <c r="F50" s="28" t="s">
        <v>3</v>
      </c>
      <c r="G50" s="6">
        <v>15</v>
      </c>
      <c r="H50" s="6">
        <v>11</v>
      </c>
      <c r="I50" s="6">
        <v>4</v>
      </c>
      <c r="J50" s="6">
        <v>11</v>
      </c>
      <c r="K50" s="6">
        <v>7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1">
        <f t="shared" si="1"/>
        <v>48</v>
      </c>
      <c r="AA50" s="301"/>
    </row>
    <row r="51" spans="1:27" x14ac:dyDescent="0.25">
      <c r="A51" s="261" t="s">
        <v>34</v>
      </c>
      <c r="B51" s="259" t="s">
        <v>8</v>
      </c>
      <c r="C51" s="259"/>
      <c r="D51" s="275" t="s">
        <v>1544</v>
      </c>
      <c r="E51" s="275" t="s">
        <v>1545</v>
      </c>
      <c r="F51" s="27" t="s">
        <v>6</v>
      </c>
      <c r="G51" s="4">
        <v>26</v>
      </c>
      <c r="H51" s="4">
        <v>24</v>
      </c>
      <c r="I51" s="4">
        <v>23</v>
      </c>
      <c r="J51" s="4">
        <v>18</v>
      </c>
      <c r="K51" s="4">
        <v>19</v>
      </c>
      <c r="L51" s="4">
        <v>6</v>
      </c>
      <c r="M51" s="4">
        <v>0</v>
      </c>
      <c r="N51" s="4">
        <v>0</v>
      </c>
      <c r="O51" s="4">
        <v>2</v>
      </c>
      <c r="P51" s="4">
        <v>0</v>
      </c>
      <c r="Q51" s="4">
        <v>0</v>
      </c>
      <c r="R51" s="4">
        <v>2</v>
      </c>
      <c r="S51" s="4">
        <v>5</v>
      </c>
      <c r="T51" s="4">
        <v>1</v>
      </c>
      <c r="U51" s="4">
        <v>1</v>
      </c>
      <c r="V51" s="4">
        <v>2</v>
      </c>
      <c r="W51" s="4">
        <v>2</v>
      </c>
      <c r="X51" s="4">
        <v>3</v>
      </c>
      <c r="Y51" s="4">
        <v>4</v>
      </c>
      <c r="Z51" s="4">
        <f t="shared" si="1"/>
        <v>138</v>
      </c>
      <c r="AA51" s="294"/>
    </row>
    <row r="52" spans="1:27" ht="26.25" thickBot="1" x14ac:dyDescent="0.3">
      <c r="A52" s="291"/>
      <c r="B52" s="296"/>
      <c r="C52" s="296"/>
      <c r="D52" s="298"/>
      <c r="E52" s="298"/>
      <c r="F52" s="29" t="s">
        <v>3</v>
      </c>
      <c r="G52" s="30">
        <v>26</v>
      </c>
      <c r="H52" s="30">
        <v>24</v>
      </c>
      <c r="I52" s="30">
        <v>23</v>
      </c>
      <c r="J52" s="30">
        <v>18</v>
      </c>
      <c r="K52" s="30">
        <v>19</v>
      </c>
      <c r="L52" s="30">
        <v>6</v>
      </c>
      <c r="M52" s="30">
        <v>0</v>
      </c>
      <c r="N52" s="30">
        <v>0</v>
      </c>
      <c r="O52" s="30">
        <v>2</v>
      </c>
      <c r="P52" s="30">
        <v>0</v>
      </c>
      <c r="Q52" s="30">
        <v>0</v>
      </c>
      <c r="R52" s="30">
        <v>2</v>
      </c>
      <c r="S52" s="30">
        <v>5</v>
      </c>
      <c r="T52" s="30">
        <v>1</v>
      </c>
      <c r="U52" s="30">
        <v>1</v>
      </c>
      <c r="V52" s="30">
        <v>2</v>
      </c>
      <c r="W52" s="30">
        <v>2</v>
      </c>
      <c r="X52" s="30">
        <v>3</v>
      </c>
      <c r="Y52" s="30">
        <v>4</v>
      </c>
      <c r="Z52" s="30">
        <f t="shared" si="1"/>
        <v>138</v>
      </c>
      <c r="AA52" s="287"/>
    </row>
    <row r="53" spans="1:27" x14ac:dyDescent="0.25">
      <c r="A53" s="322" t="s">
        <v>13</v>
      </c>
      <c r="B53" s="323"/>
      <c r="C53" s="323"/>
      <c r="D53" s="323"/>
      <c r="E53" s="323"/>
      <c r="F53" s="27" t="s">
        <v>6</v>
      </c>
      <c r="G53" s="7">
        <f>G7+G9+G11+G13+G15+G17+G19+G21+G23+G25+G27+G29+G31+G33+G35+G37+G39+G41+G43+G45+G47+G49+G51</f>
        <v>601</v>
      </c>
      <c r="H53" s="7">
        <f t="shared" ref="H53:Z53" si="2">H7+H9+H11+H13+H15+H17+H19+H21+H23+H25+H27+H29+H31+H33+H35+H37+H39+H41+H43+H45+H47+H49+H51</f>
        <v>632</v>
      </c>
      <c r="I53" s="7">
        <f t="shared" si="2"/>
        <v>517</v>
      </c>
      <c r="J53" s="7">
        <f t="shared" si="2"/>
        <v>559</v>
      </c>
      <c r="K53" s="7">
        <f t="shared" si="2"/>
        <v>541</v>
      </c>
      <c r="L53" s="7">
        <f t="shared" si="2"/>
        <v>483</v>
      </c>
      <c r="M53" s="7">
        <f t="shared" si="2"/>
        <v>448</v>
      </c>
      <c r="N53" s="7">
        <f t="shared" si="2"/>
        <v>368</v>
      </c>
      <c r="O53" s="7">
        <f t="shared" si="2"/>
        <v>358</v>
      </c>
      <c r="P53" s="7">
        <f t="shared" si="2"/>
        <v>286</v>
      </c>
      <c r="Q53" s="7">
        <f t="shared" si="2"/>
        <v>271</v>
      </c>
      <c r="R53" s="7">
        <f t="shared" si="2"/>
        <v>213</v>
      </c>
      <c r="S53" s="7">
        <f t="shared" si="2"/>
        <v>241</v>
      </c>
      <c r="T53" s="7">
        <f t="shared" si="2"/>
        <v>201</v>
      </c>
      <c r="U53" s="7">
        <f t="shared" si="2"/>
        <v>200</v>
      </c>
      <c r="V53" s="7">
        <f t="shared" si="2"/>
        <v>242</v>
      </c>
      <c r="W53" s="7">
        <f t="shared" si="2"/>
        <v>215</v>
      </c>
      <c r="X53" s="7">
        <f t="shared" si="2"/>
        <v>200</v>
      </c>
      <c r="Y53" s="7">
        <f t="shared" si="2"/>
        <v>239</v>
      </c>
      <c r="Z53" s="7">
        <f t="shared" si="2"/>
        <v>6815</v>
      </c>
      <c r="AA53" s="150"/>
    </row>
    <row r="54" spans="1:27" ht="26.25" thickBot="1" x14ac:dyDescent="0.3">
      <c r="A54" s="324"/>
      <c r="B54" s="325"/>
      <c r="C54" s="325"/>
      <c r="D54" s="325"/>
      <c r="E54" s="325"/>
      <c r="F54" s="26" t="s">
        <v>3</v>
      </c>
      <c r="G54" s="8">
        <f>G8+G10+G12+G14+G16+G18+G20+G22+G24+G26+G28+G30+G32+G34+G36+G38+G40+G42+G44+G46+G48+G50+G52</f>
        <v>601</v>
      </c>
      <c r="H54" s="8">
        <f t="shared" ref="H54:Z54" si="3">H8+H10+H12+H14+H16+H18+H20+H22+H24+H26+H28+H30+H32+H34+H36+H38+H40+H42+H44+H46+H48+H50+H52</f>
        <v>632</v>
      </c>
      <c r="I54" s="8">
        <f t="shared" si="3"/>
        <v>517</v>
      </c>
      <c r="J54" s="8">
        <f t="shared" si="3"/>
        <v>559</v>
      </c>
      <c r="K54" s="8">
        <f t="shared" si="3"/>
        <v>541</v>
      </c>
      <c r="L54" s="8">
        <f t="shared" si="3"/>
        <v>483</v>
      </c>
      <c r="M54" s="8">
        <f t="shared" si="3"/>
        <v>448</v>
      </c>
      <c r="N54" s="8">
        <f t="shared" si="3"/>
        <v>368</v>
      </c>
      <c r="O54" s="8">
        <f t="shared" si="3"/>
        <v>358</v>
      </c>
      <c r="P54" s="8">
        <f t="shared" si="3"/>
        <v>286</v>
      </c>
      <c r="Q54" s="8">
        <f t="shared" si="3"/>
        <v>271</v>
      </c>
      <c r="R54" s="8">
        <f t="shared" si="3"/>
        <v>213</v>
      </c>
      <c r="S54" s="8">
        <f t="shared" si="3"/>
        <v>241</v>
      </c>
      <c r="T54" s="8">
        <f t="shared" si="3"/>
        <v>201</v>
      </c>
      <c r="U54" s="8">
        <f t="shared" si="3"/>
        <v>200</v>
      </c>
      <c r="V54" s="8">
        <f t="shared" si="3"/>
        <v>242</v>
      </c>
      <c r="W54" s="8">
        <f t="shared" si="3"/>
        <v>215</v>
      </c>
      <c r="X54" s="8">
        <f t="shared" si="3"/>
        <v>200</v>
      </c>
      <c r="Y54" s="8">
        <f t="shared" si="3"/>
        <v>239</v>
      </c>
      <c r="Z54" s="8">
        <f t="shared" si="3"/>
        <v>6815</v>
      </c>
      <c r="AA54" s="191"/>
    </row>
  </sheetData>
  <mergeCells count="120">
    <mergeCell ref="AA17:AA18"/>
    <mergeCell ref="A53:E54"/>
    <mergeCell ref="A51:A52"/>
    <mergeCell ref="B51:C52"/>
    <mergeCell ref="D51:D52"/>
    <mergeCell ref="E51:E52"/>
    <mergeCell ref="AA51:AA52"/>
    <mergeCell ref="C49:C50"/>
    <mergeCell ref="D49:D50"/>
    <mergeCell ref="E49:E50"/>
    <mergeCell ref="AA49:AA50"/>
    <mergeCell ref="A47:A50"/>
    <mergeCell ref="B47:C48"/>
    <mergeCell ref="D47:D48"/>
    <mergeCell ref="E47:E48"/>
    <mergeCell ref="AA47:AA48"/>
    <mergeCell ref="B49:B50"/>
    <mergeCell ref="A45:A46"/>
    <mergeCell ref="B45:C46"/>
    <mergeCell ref="D45:D46"/>
    <mergeCell ref="E45:E46"/>
    <mergeCell ref="AA45:AA46"/>
    <mergeCell ref="C41:C42"/>
    <mergeCell ref="D41:D42"/>
    <mergeCell ref="E41:E42"/>
    <mergeCell ref="AA41:AA42"/>
    <mergeCell ref="A43:A44"/>
    <mergeCell ref="B43:C44"/>
    <mergeCell ref="D43:D44"/>
    <mergeCell ref="E43:E44"/>
    <mergeCell ref="AA43:AA44"/>
    <mergeCell ref="A39:A42"/>
    <mergeCell ref="B39:C40"/>
    <mergeCell ref="D39:D40"/>
    <mergeCell ref="E39:E40"/>
    <mergeCell ref="AA39:AA40"/>
    <mergeCell ref="B41:B42"/>
    <mergeCell ref="C37:C38"/>
    <mergeCell ref="D37:D38"/>
    <mergeCell ref="E37:E38"/>
    <mergeCell ref="AA37:AA38"/>
    <mergeCell ref="A35:A38"/>
    <mergeCell ref="B35:C36"/>
    <mergeCell ref="D35:D36"/>
    <mergeCell ref="E35:E36"/>
    <mergeCell ref="AA35:AA36"/>
    <mergeCell ref="B37:B38"/>
    <mergeCell ref="A25:A28"/>
    <mergeCell ref="B25:C26"/>
    <mergeCell ref="B27:B28"/>
    <mergeCell ref="A33:A34"/>
    <mergeCell ref="B33:C34"/>
    <mergeCell ref="D33:D34"/>
    <mergeCell ref="E33:E34"/>
    <mergeCell ref="AA33:AA34"/>
    <mergeCell ref="C31:C32"/>
    <mergeCell ref="D31:D32"/>
    <mergeCell ref="E31:E32"/>
    <mergeCell ref="AA31:AA32"/>
    <mergeCell ref="A29:A32"/>
    <mergeCell ref="B29:C30"/>
    <mergeCell ref="D29:D30"/>
    <mergeCell ref="E29:E30"/>
    <mergeCell ref="AA29:AA30"/>
    <mergeCell ref="B31:B32"/>
    <mergeCell ref="D19:D20"/>
    <mergeCell ref="E19:E20"/>
    <mergeCell ref="AA19:AA20"/>
    <mergeCell ref="C27:C28"/>
    <mergeCell ref="D27:D28"/>
    <mergeCell ref="E27:E28"/>
    <mergeCell ref="AA27:AA28"/>
    <mergeCell ref="D25:D26"/>
    <mergeCell ref="E25:E26"/>
    <mergeCell ref="AA25:AA26"/>
    <mergeCell ref="A19:A24"/>
    <mergeCell ref="B19:C20"/>
    <mergeCell ref="B21:B24"/>
    <mergeCell ref="C15:C16"/>
    <mergeCell ref="D15:D16"/>
    <mergeCell ref="E15:E16"/>
    <mergeCell ref="AA15:AA16"/>
    <mergeCell ref="C17:C18"/>
    <mergeCell ref="D17:D18"/>
    <mergeCell ref="E17:E18"/>
    <mergeCell ref="A13:A18"/>
    <mergeCell ref="B13:C14"/>
    <mergeCell ref="D13:D14"/>
    <mergeCell ref="E13:E14"/>
    <mergeCell ref="AA13:AA14"/>
    <mergeCell ref="B15:B18"/>
    <mergeCell ref="C21:C22"/>
    <mergeCell ref="D21:D22"/>
    <mergeCell ref="E21:E22"/>
    <mergeCell ref="AA21:AA22"/>
    <mergeCell ref="C23:C24"/>
    <mergeCell ref="D23:D24"/>
    <mergeCell ref="E23:E24"/>
    <mergeCell ref="AA23:AA24"/>
    <mergeCell ref="A1:AA1"/>
    <mergeCell ref="A2:E2"/>
    <mergeCell ref="A3:E4"/>
    <mergeCell ref="AA3:AA4"/>
    <mergeCell ref="A5:AA5"/>
    <mergeCell ref="B6:C6"/>
    <mergeCell ref="A11:A12"/>
    <mergeCell ref="B11:C12"/>
    <mergeCell ref="D11:D12"/>
    <mergeCell ref="E11:E12"/>
    <mergeCell ref="AA11:AA12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</mergeCells>
  <pageMargins left="0.7" right="0.7" top="0.75" bottom="0.75" header="0.3" footer="0.3"/>
  <pageSetup paperSize="9" scale="5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2" zoomScale="75" zoomScaleNormal="75" zoomScaleSheetLayoutView="7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47" sqref="E7:E48"/>
    </sheetView>
  </sheetViews>
  <sheetFormatPr defaultRowHeight="12.75" x14ac:dyDescent="0.25"/>
  <cols>
    <col min="1" max="1" width="6" style="141" customWidth="1"/>
    <col min="2" max="2" width="40.42578125" style="219" customWidth="1"/>
    <col min="3" max="3" width="6.42578125" style="218" customWidth="1"/>
    <col min="4" max="4" width="49.85546875" style="164" customWidth="1"/>
    <col min="5" max="5" width="15.42578125" style="141" customWidth="1"/>
    <col min="6" max="6" width="31.140625" style="219" customWidth="1"/>
    <col min="7" max="25" width="4.7109375" style="139" customWidth="1"/>
    <col min="26" max="26" width="8" style="139" customWidth="1"/>
    <col min="27" max="27" width="13.7109375" style="139" customWidth="1"/>
    <col min="28" max="16384" width="9.140625" style="139"/>
  </cols>
  <sheetData>
    <row r="1" spans="1:27" ht="13.5" thickBot="1" x14ac:dyDescent="0.3">
      <c r="A1" s="412" t="s">
        <v>16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</row>
    <row r="2" spans="1:27" ht="39" thickBot="1" x14ac:dyDescent="0.3">
      <c r="A2" s="413" t="s">
        <v>0</v>
      </c>
      <c r="B2" s="414"/>
      <c r="C2" s="414"/>
      <c r="D2" s="414"/>
      <c r="E2" s="414"/>
      <c r="F2" s="220" t="s">
        <v>1</v>
      </c>
      <c r="G2" s="221">
        <v>2000</v>
      </c>
      <c r="H2" s="221">
        <v>2001</v>
      </c>
      <c r="I2" s="221">
        <v>2002</v>
      </c>
      <c r="J2" s="221">
        <v>2003</v>
      </c>
      <c r="K2" s="221">
        <v>2004</v>
      </c>
      <c r="L2" s="221">
        <v>2005</v>
      </c>
      <c r="M2" s="221">
        <v>2006</v>
      </c>
      <c r="N2" s="221">
        <v>2007</v>
      </c>
      <c r="O2" s="221">
        <v>2008</v>
      </c>
      <c r="P2" s="221">
        <v>2009</v>
      </c>
      <c r="Q2" s="221">
        <v>2010</v>
      </c>
      <c r="R2" s="221">
        <v>2011</v>
      </c>
      <c r="S2" s="221">
        <v>2012</v>
      </c>
      <c r="T2" s="221">
        <v>2013</v>
      </c>
      <c r="U2" s="221">
        <v>2014</v>
      </c>
      <c r="V2" s="221">
        <v>2015</v>
      </c>
      <c r="W2" s="221">
        <v>2016</v>
      </c>
      <c r="X2" s="221">
        <v>2017</v>
      </c>
      <c r="Y2" s="221">
        <v>2018</v>
      </c>
      <c r="Z2" s="221" t="s">
        <v>5</v>
      </c>
      <c r="AA2" s="222" t="s">
        <v>11</v>
      </c>
    </row>
    <row r="3" spans="1:27" ht="25.5" x14ac:dyDescent="0.25">
      <c r="A3" s="415" t="s">
        <v>1898</v>
      </c>
      <c r="B3" s="416"/>
      <c r="C3" s="416"/>
      <c r="D3" s="416"/>
      <c r="E3" s="416"/>
      <c r="F3" s="224" t="s">
        <v>2</v>
      </c>
      <c r="G3" s="56">
        <v>0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6">
        <v>0</v>
      </c>
      <c r="X3" s="56">
        <v>0</v>
      </c>
      <c r="Y3" s="56">
        <v>0</v>
      </c>
      <c r="Z3" s="56">
        <v>0</v>
      </c>
      <c r="AA3" s="419"/>
    </row>
    <row r="4" spans="1:27" ht="26.25" thickBot="1" x14ac:dyDescent="0.3">
      <c r="A4" s="417"/>
      <c r="B4" s="418"/>
      <c r="C4" s="418"/>
      <c r="D4" s="418"/>
      <c r="E4" s="418"/>
      <c r="F4" s="225" t="s">
        <v>3</v>
      </c>
      <c r="G4" s="56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  <c r="AA4" s="420"/>
    </row>
    <row r="5" spans="1:27" ht="13.5" thickBot="1" x14ac:dyDescent="0.3">
      <c r="A5" s="421" t="s">
        <v>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3"/>
    </row>
    <row r="6" spans="1:27" ht="39" thickBot="1" x14ac:dyDescent="0.3">
      <c r="A6" s="223" t="s">
        <v>4</v>
      </c>
      <c r="B6" s="414" t="s">
        <v>14</v>
      </c>
      <c r="C6" s="414"/>
      <c r="D6" s="220" t="s">
        <v>15</v>
      </c>
      <c r="E6" s="220" t="s">
        <v>7</v>
      </c>
      <c r="F6" s="220" t="s">
        <v>1</v>
      </c>
      <c r="G6" s="229">
        <v>2000</v>
      </c>
      <c r="H6" s="229">
        <v>2001</v>
      </c>
      <c r="I6" s="229">
        <v>2002</v>
      </c>
      <c r="J6" s="229">
        <v>2003</v>
      </c>
      <c r="K6" s="229">
        <v>2004</v>
      </c>
      <c r="L6" s="229">
        <v>2005</v>
      </c>
      <c r="M6" s="229">
        <v>2006</v>
      </c>
      <c r="N6" s="229">
        <v>2007</v>
      </c>
      <c r="O6" s="229">
        <v>2008</v>
      </c>
      <c r="P6" s="229">
        <v>2009</v>
      </c>
      <c r="Q6" s="229">
        <v>2010</v>
      </c>
      <c r="R6" s="229">
        <v>2011</v>
      </c>
      <c r="S6" s="229">
        <v>2012</v>
      </c>
      <c r="T6" s="229">
        <v>2013</v>
      </c>
      <c r="U6" s="229">
        <v>2014</v>
      </c>
      <c r="V6" s="229">
        <v>2015</v>
      </c>
      <c r="W6" s="229">
        <v>2016</v>
      </c>
      <c r="X6" s="229">
        <v>2017</v>
      </c>
      <c r="Y6" s="229">
        <v>2018</v>
      </c>
      <c r="Z6" s="229" t="s">
        <v>5</v>
      </c>
      <c r="AA6" s="222" t="s">
        <v>11</v>
      </c>
    </row>
    <row r="7" spans="1:27" x14ac:dyDescent="0.25">
      <c r="A7" s="496">
        <v>1</v>
      </c>
      <c r="B7" s="426" t="s">
        <v>8</v>
      </c>
      <c r="C7" s="426"/>
      <c r="D7" s="530" t="s">
        <v>1911</v>
      </c>
      <c r="E7" s="530" t="s">
        <v>1912</v>
      </c>
      <c r="F7" s="230" t="s">
        <v>6</v>
      </c>
      <c r="G7" s="83">
        <v>88</v>
      </c>
      <c r="H7" s="83">
        <v>75</v>
      </c>
      <c r="I7" s="83">
        <v>84</v>
      </c>
      <c r="J7" s="83">
        <v>83</v>
      </c>
      <c r="K7" s="83">
        <v>75</v>
      </c>
      <c r="L7" s="83">
        <v>78</v>
      </c>
      <c r="M7" s="83">
        <v>101</v>
      </c>
      <c r="N7" s="83">
        <v>64</v>
      </c>
      <c r="O7" s="83">
        <v>58</v>
      </c>
      <c r="P7" s="83">
        <v>54</v>
      </c>
      <c r="Q7" s="83">
        <v>53</v>
      </c>
      <c r="R7" s="83">
        <v>35</v>
      </c>
      <c r="S7" s="83">
        <v>27</v>
      </c>
      <c r="T7" s="83">
        <v>21</v>
      </c>
      <c r="U7" s="83">
        <v>17</v>
      </c>
      <c r="V7" s="83">
        <v>24</v>
      </c>
      <c r="W7" s="83">
        <v>19</v>
      </c>
      <c r="X7" s="83">
        <v>24</v>
      </c>
      <c r="Y7" s="83">
        <v>26</v>
      </c>
      <c r="Z7" s="37">
        <f>SUM(G7:Y7)</f>
        <v>1006</v>
      </c>
      <c r="AA7" s="431"/>
    </row>
    <row r="8" spans="1:27" ht="26.25" thickBot="1" x14ac:dyDescent="0.3">
      <c r="A8" s="497"/>
      <c r="B8" s="436"/>
      <c r="C8" s="436"/>
      <c r="D8" s="531"/>
      <c r="E8" s="531"/>
      <c r="F8" s="231" t="s">
        <v>3</v>
      </c>
      <c r="G8" s="54">
        <v>88</v>
      </c>
      <c r="H8" s="54">
        <v>75</v>
      </c>
      <c r="I8" s="54">
        <v>84</v>
      </c>
      <c r="J8" s="54">
        <v>83</v>
      </c>
      <c r="K8" s="54">
        <v>75</v>
      </c>
      <c r="L8" s="54">
        <v>78</v>
      </c>
      <c r="M8" s="54">
        <v>101</v>
      </c>
      <c r="N8" s="54">
        <v>64</v>
      </c>
      <c r="O8" s="54">
        <v>58</v>
      </c>
      <c r="P8" s="54">
        <v>54</v>
      </c>
      <c r="Q8" s="54">
        <v>53</v>
      </c>
      <c r="R8" s="54">
        <v>35</v>
      </c>
      <c r="S8" s="54">
        <v>27</v>
      </c>
      <c r="T8" s="54">
        <v>21</v>
      </c>
      <c r="U8" s="54">
        <v>17</v>
      </c>
      <c r="V8" s="54">
        <v>24</v>
      </c>
      <c r="W8" s="54">
        <v>19</v>
      </c>
      <c r="X8" s="54">
        <v>24</v>
      </c>
      <c r="Y8" s="54">
        <v>26</v>
      </c>
      <c r="Z8" s="20">
        <f t="shared" ref="Z8:Z48" si="0">SUM(G8:Y8)</f>
        <v>1006</v>
      </c>
      <c r="AA8" s="446"/>
    </row>
    <row r="9" spans="1:27" x14ac:dyDescent="0.25">
      <c r="A9" s="496" t="s">
        <v>12</v>
      </c>
      <c r="B9" s="426" t="s">
        <v>8</v>
      </c>
      <c r="C9" s="426"/>
      <c r="D9" s="530" t="s">
        <v>1546</v>
      </c>
      <c r="E9" s="530" t="s">
        <v>1547</v>
      </c>
      <c r="F9" s="230" t="s">
        <v>6</v>
      </c>
      <c r="G9" s="83">
        <v>100</v>
      </c>
      <c r="H9" s="83">
        <v>115</v>
      </c>
      <c r="I9" s="83">
        <v>102</v>
      </c>
      <c r="J9" s="83">
        <v>107</v>
      </c>
      <c r="K9" s="83">
        <v>106</v>
      </c>
      <c r="L9" s="83">
        <v>90</v>
      </c>
      <c r="M9" s="83">
        <v>92</v>
      </c>
      <c r="N9" s="83">
        <v>90</v>
      </c>
      <c r="O9" s="83">
        <v>78</v>
      </c>
      <c r="P9" s="83">
        <v>105</v>
      </c>
      <c r="Q9" s="83">
        <v>89</v>
      </c>
      <c r="R9" s="83">
        <v>106</v>
      </c>
      <c r="S9" s="83">
        <v>91</v>
      </c>
      <c r="T9" s="83">
        <v>92</v>
      </c>
      <c r="U9" s="83">
        <v>69</v>
      </c>
      <c r="V9" s="83">
        <v>95</v>
      </c>
      <c r="W9" s="83">
        <v>103</v>
      </c>
      <c r="X9" s="83">
        <v>86</v>
      </c>
      <c r="Y9" s="83">
        <v>76</v>
      </c>
      <c r="Z9" s="37">
        <f t="shared" si="0"/>
        <v>1792</v>
      </c>
      <c r="AA9" s="431"/>
    </row>
    <row r="10" spans="1:27" ht="25.5" x14ac:dyDescent="0.25">
      <c r="A10" s="497"/>
      <c r="B10" s="436"/>
      <c r="C10" s="436"/>
      <c r="D10" s="531"/>
      <c r="E10" s="531"/>
      <c r="F10" s="231" t="s">
        <v>3</v>
      </c>
      <c r="G10" s="54">
        <v>100</v>
      </c>
      <c r="H10" s="54">
        <v>115</v>
      </c>
      <c r="I10" s="54">
        <v>102</v>
      </c>
      <c r="J10" s="54">
        <v>107</v>
      </c>
      <c r="K10" s="54">
        <v>106</v>
      </c>
      <c r="L10" s="54">
        <v>90</v>
      </c>
      <c r="M10" s="54">
        <v>92</v>
      </c>
      <c r="N10" s="54">
        <v>90</v>
      </c>
      <c r="O10" s="54">
        <v>78</v>
      </c>
      <c r="P10" s="54">
        <v>105</v>
      </c>
      <c r="Q10" s="54">
        <v>89</v>
      </c>
      <c r="R10" s="54">
        <v>106</v>
      </c>
      <c r="S10" s="54">
        <v>91</v>
      </c>
      <c r="T10" s="54">
        <v>92</v>
      </c>
      <c r="U10" s="54">
        <v>69</v>
      </c>
      <c r="V10" s="54">
        <v>95</v>
      </c>
      <c r="W10" s="54">
        <v>103</v>
      </c>
      <c r="X10" s="54">
        <v>86</v>
      </c>
      <c r="Y10" s="54">
        <v>76</v>
      </c>
      <c r="Z10" s="20">
        <f t="shared" si="0"/>
        <v>1792</v>
      </c>
      <c r="AA10" s="446"/>
    </row>
    <row r="11" spans="1:27" x14ac:dyDescent="0.25">
      <c r="A11" s="497"/>
      <c r="B11" s="436" t="s">
        <v>10</v>
      </c>
      <c r="C11" s="532" t="s">
        <v>173</v>
      </c>
      <c r="D11" s="531" t="s">
        <v>2224</v>
      </c>
      <c r="E11" s="531" t="s">
        <v>1548</v>
      </c>
      <c r="F11" s="231" t="s">
        <v>6</v>
      </c>
      <c r="G11" s="54">
        <v>7</v>
      </c>
      <c r="H11" s="54">
        <v>4</v>
      </c>
      <c r="I11" s="54">
        <v>9</v>
      </c>
      <c r="J11" s="54">
        <v>7</v>
      </c>
      <c r="K11" s="54">
        <v>7</v>
      </c>
      <c r="L11" s="54">
        <v>10</v>
      </c>
      <c r="M11" s="54">
        <v>0</v>
      </c>
      <c r="N11" s="54">
        <v>0</v>
      </c>
      <c r="O11" s="54">
        <v>3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20">
        <f t="shared" si="0"/>
        <v>47</v>
      </c>
      <c r="AA11" s="446"/>
    </row>
    <row r="12" spans="1:27" ht="25.5" x14ac:dyDescent="0.25">
      <c r="A12" s="497"/>
      <c r="B12" s="436"/>
      <c r="C12" s="532"/>
      <c r="D12" s="531"/>
      <c r="E12" s="531"/>
      <c r="F12" s="231" t="s">
        <v>3</v>
      </c>
      <c r="G12" s="54">
        <v>7</v>
      </c>
      <c r="H12" s="54">
        <v>4</v>
      </c>
      <c r="I12" s="54">
        <v>9</v>
      </c>
      <c r="J12" s="54">
        <v>7</v>
      </c>
      <c r="K12" s="54">
        <v>7</v>
      </c>
      <c r="L12" s="54">
        <v>10</v>
      </c>
      <c r="M12" s="54">
        <v>0</v>
      </c>
      <c r="N12" s="54">
        <v>0</v>
      </c>
      <c r="O12" s="54">
        <v>3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20">
        <f t="shared" si="0"/>
        <v>47</v>
      </c>
      <c r="AA12" s="446"/>
    </row>
    <row r="13" spans="1:27" x14ac:dyDescent="0.25">
      <c r="A13" s="497"/>
      <c r="B13" s="436"/>
      <c r="C13" s="532" t="s">
        <v>174</v>
      </c>
      <c r="D13" s="531" t="s">
        <v>1549</v>
      </c>
      <c r="E13" s="535" t="s">
        <v>1550</v>
      </c>
      <c r="F13" s="231" t="s">
        <v>6</v>
      </c>
      <c r="G13" s="82">
        <v>51</v>
      </c>
      <c r="H13" s="82">
        <v>64</v>
      </c>
      <c r="I13" s="82">
        <v>53</v>
      </c>
      <c r="J13" s="82">
        <v>48</v>
      </c>
      <c r="K13" s="82">
        <v>56</v>
      </c>
      <c r="L13" s="82">
        <v>43</v>
      </c>
      <c r="M13" s="82">
        <v>6</v>
      </c>
      <c r="N13" s="82">
        <v>48</v>
      </c>
      <c r="O13" s="82">
        <v>53</v>
      </c>
      <c r="P13" s="82">
        <v>30</v>
      </c>
      <c r="Q13" s="82">
        <v>37</v>
      </c>
      <c r="R13" s="82">
        <v>37</v>
      </c>
      <c r="S13" s="82">
        <v>39</v>
      </c>
      <c r="T13" s="82">
        <v>38</v>
      </c>
      <c r="U13" s="82">
        <v>36</v>
      </c>
      <c r="V13" s="82">
        <v>56</v>
      </c>
      <c r="W13" s="82">
        <v>49</v>
      </c>
      <c r="X13" s="82">
        <v>28</v>
      </c>
      <c r="Y13" s="82">
        <v>44</v>
      </c>
      <c r="Z13" s="20">
        <f t="shared" si="0"/>
        <v>816</v>
      </c>
      <c r="AA13" s="446"/>
    </row>
    <row r="14" spans="1:27" ht="26.25" thickBot="1" x14ac:dyDescent="0.3">
      <c r="A14" s="499"/>
      <c r="B14" s="437"/>
      <c r="C14" s="533"/>
      <c r="D14" s="534"/>
      <c r="E14" s="536"/>
      <c r="F14" s="232" t="s">
        <v>3</v>
      </c>
      <c r="G14" s="84">
        <v>51</v>
      </c>
      <c r="H14" s="84">
        <v>64</v>
      </c>
      <c r="I14" s="84">
        <v>53</v>
      </c>
      <c r="J14" s="84">
        <v>48</v>
      </c>
      <c r="K14" s="84">
        <v>56</v>
      </c>
      <c r="L14" s="84">
        <v>43</v>
      </c>
      <c r="M14" s="84">
        <v>6</v>
      </c>
      <c r="N14" s="84">
        <v>48</v>
      </c>
      <c r="O14" s="84">
        <v>53</v>
      </c>
      <c r="P14" s="84">
        <v>30</v>
      </c>
      <c r="Q14" s="84">
        <v>37</v>
      </c>
      <c r="R14" s="84">
        <v>37</v>
      </c>
      <c r="S14" s="84">
        <v>39</v>
      </c>
      <c r="T14" s="84">
        <v>38</v>
      </c>
      <c r="U14" s="84">
        <v>36</v>
      </c>
      <c r="V14" s="84">
        <v>56</v>
      </c>
      <c r="W14" s="84">
        <v>49</v>
      </c>
      <c r="X14" s="84">
        <v>28</v>
      </c>
      <c r="Y14" s="84">
        <v>44</v>
      </c>
      <c r="Z14" s="57">
        <f t="shared" si="0"/>
        <v>816</v>
      </c>
      <c r="AA14" s="420"/>
    </row>
    <row r="15" spans="1:27" x14ac:dyDescent="0.25">
      <c r="A15" s="496" t="s">
        <v>22</v>
      </c>
      <c r="B15" s="426" t="s">
        <v>8</v>
      </c>
      <c r="C15" s="426"/>
      <c r="D15" s="530" t="s">
        <v>1551</v>
      </c>
      <c r="E15" s="530" t="s">
        <v>1552</v>
      </c>
      <c r="F15" s="230" t="s">
        <v>6</v>
      </c>
      <c r="G15" s="83">
        <v>149</v>
      </c>
      <c r="H15" s="83">
        <v>133</v>
      </c>
      <c r="I15" s="83">
        <v>138</v>
      </c>
      <c r="J15" s="83">
        <v>128</v>
      </c>
      <c r="K15" s="83">
        <v>97</v>
      </c>
      <c r="L15" s="83">
        <v>95</v>
      </c>
      <c r="M15" s="83">
        <v>67</v>
      </c>
      <c r="N15" s="83">
        <v>87</v>
      </c>
      <c r="O15" s="83">
        <v>77</v>
      </c>
      <c r="P15" s="83">
        <v>48</v>
      </c>
      <c r="Q15" s="83">
        <v>60</v>
      </c>
      <c r="R15" s="83">
        <v>28</v>
      </c>
      <c r="S15" s="83">
        <v>36</v>
      </c>
      <c r="T15" s="83">
        <v>31</v>
      </c>
      <c r="U15" s="83">
        <v>51</v>
      </c>
      <c r="V15" s="83">
        <v>27</v>
      </c>
      <c r="W15" s="83">
        <v>34</v>
      </c>
      <c r="X15" s="83">
        <v>33</v>
      </c>
      <c r="Y15" s="83">
        <v>34</v>
      </c>
      <c r="Z15" s="37">
        <f t="shared" si="0"/>
        <v>1353</v>
      </c>
      <c r="AA15" s="431"/>
    </row>
    <row r="16" spans="1:27" ht="26.25" thickBot="1" x14ac:dyDescent="0.3">
      <c r="A16" s="497"/>
      <c r="B16" s="436"/>
      <c r="C16" s="436"/>
      <c r="D16" s="531"/>
      <c r="E16" s="531"/>
      <c r="F16" s="231" t="s">
        <v>3</v>
      </c>
      <c r="G16" s="54">
        <v>149</v>
      </c>
      <c r="H16" s="54">
        <v>133</v>
      </c>
      <c r="I16" s="54">
        <v>138</v>
      </c>
      <c r="J16" s="54">
        <v>128</v>
      </c>
      <c r="K16" s="54">
        <v>97</v>
      </c>
      <c r="L16" s="54">
        <v>95</v>
      </c>
      <c r="M16" s="54">
        <v>67</v>
      </c>
      <c r="N16" s="54">
        <v>87</v>
      </c>
      <c r="O16" s="54">
        <v>77</v>
      </c>
      <c r="P16" s="54">
        <v>48</v>
      </c>
      <c r="Q16" s="54">
        <v>60</v>
      </c>
      <c r="R16" s="54">
        <v>28</v>
      </c>
      <c r="S16" s="54">
        <v>36</v>
      </c>
      <c r="T16" s="54">
        <v>31</v>
      </c>
      <c r="U16" s="54">
        <v>51</v>
      </c>
      <c r="V16" s="54">
        <v>27</v>
      </c>
      <c r="W16" s="54">
        <v>34</v>
      </c>
      <c r="X16" s="54">
        <v>33</v>
      </c>
      <c r="Y16" s="54">
        <v>34</v>
      </c>
      <c r="Z16" s="20">
        <f t="shared" si="0"/>
        <v>1353</v>
      </c>
      <c r="AA16" s="446"/>
    </row>
    <row r="17" spans="1:27" x14ac:dyDescent="0.25">
      <c r="A17" s="496" t="s">
        <v>24</v>
      </c>
      <c r="B17" s="426" t="s">
        <v>8</v>
      </c>
      <c r="C17" s="426"/>
      <c r="D17" s="530" t="s">
        <v>1553</v>
      </c>
      <c r="E17" s="530" t="s">
        <v>1554</v>
      </c>
      <c r="F17" s="230" t="s">
        <v>6</v>
      </c>
      <c r="G17" s="83">
        <v>26</v>
      </c>
      <c r="H17" s="83">
        <v>28</v>
      </c>
      <c r="I17" s="83">
        <v>35</v>
      </c>
      <c r="J17" s="83">
        <v>25</v>
      </c>
      <c r="K17" s="83">
        <v>31</v>
      </c>
      <c r="L17" s="83">
        <v>39</v>
      </c>
      <c r="M17" s="83">
        <v>17</v>
      </c>
      <c r="N17" s="83">
        <v>37</v>
      </c>
      <c r="O17" s="83">
        <v>16</v>
      </c>
      <c r="P17" s="83">
        <v>21</v>
      </c>
      <c r="Q17" s="83">
        <v>20</v>
      </c>
      <c r="R17" s="83">
        <v>26</v>
      </c>
      <c r="S17" s="83">
        <v>17</v>
      </c>
      <c r="T17" s="83">
        <v>24</v>
      </c>
      <c r="U17" s="83">
        <v>21</v>
      </c>
      <c r="V17" s="83">
        <v>22</v>
      </c>
      <c r="W17" s="83">
        <v>24</v>
      </c>
      <c r="X17" s="83">
        <v>16</v>
      </c>
      <c r="Y17" s="83">
        <v>19</v>
      </c>
      <c r="Z17" s="37">
        <f t="shared" si="0"/>
        <v>464</v>
      </c>
      <c r="AA17" s="431"/>
    </row>
    <row r="18" spans="1:27" ht="25.5" x14ac:dyDescent="0.25">
      <c r="A18" s="497"/>
      <c r="B18" s="436"/>
      <c r="C18" s="436"/>
      <c r="D18" s="531"/>
      <c r="E18" s="531"/>
      <c r="F18" s="231" t="s">
        <v>3</v>
      </c>
      <c r="G18" s="54">
        <v>26</v>
      </c>
      <c r="H18" s="54">
        <v>28</v>
      </c>
      <c r="I18" s="54">
        <v>35</v>
      </c>
      <c r="J18" s="54">
        <v>25</v>
      </c>
      <c r="K18" s="54">
        <v>31</v>
      </c>
      <c r="L18" s="54">
        <v>39</v>
      </c>
      <c r="M18" s="54">
        <v>17</v>
      </c>
      <c r="N18" s="54">
        <v>37</v>
      </c>
      <c r="O18" s="54">
        <v>16</v>
      </c>
      <c r="P18" s="54">
        <v>21</v>
      </c>
      <c r="Q18" s="54">
        <v>20</v>
      </c>
      <c r="R18" s="54">
        <v>26</v>
      </c>
      <c r="S18" s="54">
        <v>17</v>
      </c>
      <c r="T18" s="54">
        <v>24</v>
      </c>
      <c r="U18" s="54">
        <v>21</v>
      </c>
      <c r="V18" s="54">
        <v>22</v>
      </c>
      <c r="W18" s="54">
        <v>24</v>
      </c>
      <c r="X18" s="54">
        <v>16</v>
      </c>
      <c r="Y18" s="54">
        <v>19</v>
      </c>
      <c r="Z18" s="20">
        <f t="shared" si="0"/>
        <v>464</v>
      </c>
      <c r="AA18" s="446"/>
    </row>
    <row r="19" spans="1:27" x14ac:dyDescent="0.25">
      <c r="A19" s="497"/>
      <c r="B19" s="436" t="s">
        <v>10</v>
      </c>
      <c r="C19" s="532" t="s">
        <v>178</v>
      </c>
      <c r="D19" s="531" t="s">
        <v>2225</v>
      </c>
      <c r="E19" s="531" t="s">
        <v>1555</v>
      </c>
      <c r="F19" s="231" t="s">
        <v>6</v>
      </c>
      <c r="G19" s="54"/>
      <c r="H19" s="54">
        <v>6</v>
      </c>
      <c r="I19" s="54">
        <v>11</v>
      </c>
      <c r="J19" s="54">
        <v>15</v>
      </c>
      <c r="K19" s="54">
        <v>4</v>
      </c>
      <c r="L19" s="54">
        <v>6</v>
      </c>
      <c r="M19" s="54">
        <v>5</v>
      </c>
      <c r="N19" s="54">
        <v>6</v>
      </c>
      <c r="O19" s="54">
        <v>10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20">
        <f t="shared" si="0"/>
        <v>63</v>
      </c>
      <c r="AA19" s="446" t="s">
        <v>2342</v>
      </c>
    </row>
    <row r="20" spans="1:27" ht="26.25" thickBot="1" x14ac:dyDescent="0.3">
      <c r="A20" s="497"/>
      <c r="B20" s="436"/>
      <c r="C20" s="532"/>
      <c r="D20" s="531"/>
      <c r="E20" s="531"/>
      <c r="F20" s="231" t="s">
        <v>3</v>
      </c>
      <c r="G20" s="54">
        <v>0</v>
      </c>
      <c r="H20" s="54">
        <v>6</v>
      </c>
      <c r="I20" s="54">
        <v>11</v>
      </c>
      <c r="J20" s="54">
        <v>15</v>
      </c>
      <c r="K20" s="54">
        <v>4</v>
      </c>
      <c r="L20" s="54">
        <v>6</v>
      </c>
      <c r="M20" s="54">
        <v>5</v>
      </c>
      <c r="N20" s="54">
        <v>6</v>
      </c>
      <c r="O20" s="54">
        <v>10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20">
        <f t="shared" si="0"/>
        <v>63</v>
      </c>
      <c r="AA20" s="446"/>
    </row>
    <row r="21" spans="1:27" x14ac:dyDescent="0.25">
      <c r="A21" s="496" t="s">
        <v>25</v>
      </c>
      <c r="B21" s="426" t="s">
        <v>8</v>
      </c>
      <c r="C21" s="426"/>
      <c r="D21" s="530" t="s">
        <v>1556</v>
      </c>
      <c r="E21" s="530" t="s">
        <v>1557</v>
      </c>
      <c r="F21" s="230" t="s">
        <v>6</v>
      </c>
      <c r="G21" s="83">
        <v>26</v>
      </c>
      <c r="H21" s="83">
        <v>29</v>
      </c>
      <c r="I21" s="83">
        <v>20</v>
      </c>
      <c r="J21" s="83">
        <v>25</v>
      </c>
      <c r="K21" s="83">
        <v>19</v>
      </c>
      <c r="L21" s="83">
        <v>28</v>
      </c>
      <c r="M21" s="83">
        <v>17</v>
      </c>
      <c r="N21" s="83">
        <v>12</v>
      </c>
      <c r="O21" s="83">
        <v>29</v>
      </c>
      <c r="P21" s="83">
        <v>19</v>
      </c>
      <c r="Q21" s="83">
        <v>23</v>
      </c>
      <c r="R21" s="83">
        <v>18</v>
      </c>
      <c r="S21" s="83">
        <v>19</v>
      </c>
      <c r="T21" s="83">
        <v>14</v>
      </c>
      <c r="U21" s="83">
        <v>17</v>
      </c>
      <c r="V21" s="83">
        <v>14</v>
      </c>
      <c r="W21" s="83">
        <v>10</v>
      </c>
      <c r="X21" s="83">
        <v>15</v>
      </c>
      <c r="Y21" s="83">
        <v>21</v>
      </c>
      <c r="Z21" s="37">
        <f t="shared" si="0"/>
        <v>375</v>
      </c>
      <c r="AA21" s="431"/>
    </row>
    <row r="22" spans="1:27" ht="25.5" x14ac:dyDescent="0.25">
      <c r="A22" s="497"/>
      <c r="B22" s="436"/>
      <c r="C22" s="436"/>
      <c r="D22" s="531"/>
      <c r="E22" s="531"/>
      <c r="F22" s="231" t="s">
        <v>3</v>
      </c>
      <c r="G22" s="54">
        <v>26</v>
      </c>
      <c r="H22" s="54">
        <v>29</v>
      </c>
      <c r="I22" s="54">
        <v>20</v>
      </c>
      <c r="J22" s="54">
        <v>25</v>
      </c>
      <c r="K22" s="54">
        <v>19</v>
      </c>
      <c r="L22" s="54">
        <v>28</v>
      </c>
      <c r="M22" s="54">
        <v>17</v>
      </c>
      <c r="N22" s="54">
        <v>12</v>
      </c>
      <c r="O22" s="54">
        <v>29</v>
      </c>
      <c r="P22" s="54">
        <v>19</v>
      </c>
      <c r="Q22" s="54">
        <v>23</v>
      </c>
      <c r="R22" s="54">
        <v>18</v>
      </c>
      <c r="S22" s="54">
        <v>19</v>
      </c>
      <c r="T22" s="54">
        <v>14</v>
      </c>
      <c r="U22" s="54">
        <v>17</v>
      </c>
      <c r="V22" s="54">
        <v>14</v>
      </c>
      <c r="W22" s="54">
        <v>10</v>
      </c>
      <c r="X22" s="54">
        <v>15</v>
      </c>
      <c r="Y22" s="54">
        <v>21</v>
      </c>
      <c r="Z22" s="20">
        <f t="shared" si="0"/>
        <v>375</v>
      </c>
      <c r="AA22" s="446"/>
    </row>
    <row r="23" spans="1:27" x14ac:dyDescent="0.25">
      <c r="A23" s="497"/>
      <c r="B23" s="436" t="s">
        <v>10</v>
      </c>
      <c r="C23" s="532" t="s">
        <v>75</v>
      </c>
      <c r="D23" s="531" t="s">
        <v>1558</v>
      </c>
      <c r="E23" s="531" t="s">
        <v>1559</v>
      </c>
      <c r="F23" s="231" t="s">
        <v>6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20">
        <f t="shared" si="0"/>
        <v>0</v>
      </c>
      <c r="AA23" s="446" t="s">
        <v>2344</v>
      </c>
    </row>
    <row r="24" spans="1:27" ht="26.25" thickBot="1" x14ac:dyDescent="0.3">
      <c r="A24" s="497"/>
      <c r="B24" s="436"/>
      <c r="C24" s="532"/>
      <c r="D24" s="531"/>
      <c r="E24" s="531"/>
      <c r="F24" s="231" t="s">
        <v>3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20">
        <f t="shared" si="0"/>
        <v>0</v>
      </c>
      <c r="AA24" s="446"/>
    </row>
    <row r="25" spans="1:27" x14ac:dyDescent="0.25">
      <c r="A25" s="496" t="s">
        <v>26</v>
      </c>
      <c r="B25" s="426" t="s">
        <v>8</v>
      </c>
      <c r="C25" s="426"/>
      <c r="D25" s="530" t="s">
        <v>1560</v>
      </c>
      <c r="E25" s="530" t="s">
        <v>1561</v>
      </c>
      <c r="F25" s="230" t="s">
        <v>6</v>
      </c>
      <c r="G25" s="83">
        <v>5</v>
      </c>
      <c r="H25" s="83">
        <v>8</v>
      </c>
      <c r="I25" s="83">
        <v>12</v>
      </c>
      <c r="J25" s="83">
        <v>5</v>
      </c>
      <c r="K25" s="83">
        <v>4</v>
      </c>
      <c r="L25" s="83">
        <v>11</v>
      </c>
      <c r="M25" s="83">
        <v>0</v>
      </c>
      <c r="N25" s="83">
        <v>0</v>
      </c>
      <c r="O25" s="83">
        <v>6</v>
      </c>
      <c r="P25" s="83">
        <v>3</v>
      </c>
      <c r="Q25" s="83">
        <v>10</v>
      </c>
      <c r="R25" s="83">
        <v>1</v>
      </c>
      <c r="S25" s="83">
        <v>7</v>
      </c>
      <c r="T25" s="83">
        <v>6</v>
      </c>
      <c r="U25" s="83">
        <v>4</v>
      </c>
      <c r="V25" s="83">
        <v>8</v>
      </c>
      <c r="W25" s="83">
        <v>4</v>
      </c>
      <c r="X25" s="83">
        <v>6</v>
      </c>
      <c r="Y25" s="83">
        <v>3</v>
      </c>
      <c r="Z25" s="37">
        <f t="shared" si="0"/>
        <v>103</v>
      </c>
      <c r="AA25" s="431"/>
    </row>
    <row r="26" spans="1:27" ht="26.25" thickBot="1" x14ac:dyDescent="0.3">
      <c r="A26" s="497"/>
      <c r="B26" s="436"/>
      <c r="C26" s="436"/>
      <c r="D26" s="531"/>
      <c r="E26" s="531"/>
      <c r="F26" s="231" t="s">
        <v>3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7</v>
      </c>
      <c r="T26" s="54">
        <v>6</v>
      </c>
      <c r="U26" s="54">
        <v>4</v>
      </c>
      <c r="V26" s="54">
        <v>8</v>
      </c>
      <c r="W26" s="54">
        <v>4</v>
      </c>
      <c r="X26" s="54">
        <v>6</v>
      </c>
      <c r="Y26" s="54">
        <v>3</v>
      </c>
      <c r="Z26" s="20">
        <f t="shared" si="0"/>
        <v>38</v>
      </c>
      <c r="AA26" s="446"/>
    </row>
    <row r="27" spans="1:27" x14ac:dyDescent="0.25">
      <c r="A27" s="496" t="s">
        <v>27</v>
      </c>
      <c r="B27" s="426" t="s">
        <v>8</v>
      </c>
      <c r="C27" s="426"/>
      <c r="D27" s="530" t="s">
        <v>1914</v>
      </c>
      <c r="E27" s="530" t="s">
        <v>1913</v>
      </c>
      <c r="F27" s="230" t="s">
        <v>6</v>
      </c>
      <c r="G27" s="83">
        <v>16</v>
      </c>
      <c r="H27" s="83">
        <v>22</v>
      </c>
      <c r="I27" s="83">
        <v>11</v>
      </c>
      <c r="J27" s="83">
        <v>12</v>
      </c>
      <c r="K27" s="83">
        <v>10</v>
      </c>
      <c r="L27" s="83">
        <v>17</v>
      </c>
      <c r="M27" s="83">
        <v>19</v>
      </c>
      <c r="N27" s="83">
        <v>15</v>
      </c>
      <c r="O27" s="83">
        <v>8</v>
      </c>
      <c r="P27" s="83">
        <v>14</v>
      </c>
      <c r="Q27" s="83">
        <v>9</v>
      </c>
      <c r="R27" s="83">
        <v>7</v>
      </c>
      <c r="S27" s="83">
        <v>4</v>
      </c>
      <c r="T27" s="83">
        <v>7</v>
      </c>
      <c r="U27" s="83">
        <v>6</v>
      </c>
      <c r="V27" s="83">
        <v>9</v>
      </c>
      <c r="W27" s="83">
        <v>5</v>
      </c>
      <c r="X27" s="83">
        <v>4</v>
      </c>
      <c r="Y27" s="83">
        <v>5</v>
      </c>
      <c r="Z27" s="37">
        <f t="shared" si="0"/>
        <v>200</v>
      </c>
      <c r="AA27" s="431"/>
    </row>
    <row r="28" spans="1:27" ht="26.25" thickBot="1" x14ac:dyDescent="0.3">
      <c r="A28" s="497"/>
      <c r="B28" s="436"/>
      <c r="C28" s="436"/>
      <c r="D28" s="531"/>
      <c r="E28" s="531"/>
      <c r="F28" s="231" t="s">
        <v>3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4</v>
      </c>
      <c r="T28" s="54">
        <v>7</v>
      </c>
      <c r="U28" s="54">
        <v>6</v>
      </c>
      <c r="V28" s="54">
        <v>9</v>
      </c>
      <c r="W28" s="54">
        <v>5</v>
      </c>
      <c r="X28" s="54">
        <v>4</v>
      </c>
      <c r="Y28" s="54">
        <v>5</v>
      </c>
      <c r="Z28" s="20">
        <f t="shared" si="0"/>
        <v>40</v>
      </c>
      <c r="AA28" s="446"/>
    </row>
    <row r="29" spans="1:27" x14ac:dyDescent="0.25">
      <c r="A29" s="496" t="s">
        <v>28</v>
      </c>
      <c r="B29" s="426" t="s">
        <v>8</v>
      </c>
      <c r="C29" s="426"/>
      <c r="D29" s="530" t="s">
        <v>1563</v>
      </c>
      <c r="E29" s="530" t="s">
        <v>2359</v>
      </c>
      <c r="F29" s="230" t="s">
        <v>6</v>
      </c>
      <c r="G29" s="83">
        <v>18</v>
      </c>
      <c r="H29" s="83">
        <v>8</v>
      </c>
      <c r="I29" s="83">
        <v>9</v>
      </c>
      <c r="J29" s="83">
        <v>15</v>
      </c>
      <c r="K29" s="83">
        <v>12</v>
      </c>
      <c r="L29" s="83">
        <v>11</v>
      </c>
      <c r="M29" s="83">
        <v>10</v>
      </c>
      <c r="N29" s="83">
        <v>3</v>
      </c>
      <c r="O29" s="83">
        <v>8</v>
      </c>
      <c r="P29" s="83">
        <v>6</v>
      </c>
      <c r="Q29" s="83">
        <v>4</v>
      </c>
      <c r="R29" s="83">
        <v>8</v>
      </c>
      <c r="S29" s="83">
        <v>5</v>
      </c>
      <c r="T29" s="83">
        <v>3</v>
      </c>
      <c r="U29" s="83">
        <v>4</v>
      </c>
      <c r="V29" s="83">
        <v>7</v>
      </c>
      <c r="W29" s="83">
        <v>7</v>
      </c>
      <c r="X29" s="83">
        <v>3</v>
      </c>
      <c r="Y29" s="83">
        <v>10</v>
      </c>
      <c r="Z29" s="37">
        <f t="shared" si="0"/>
        <v>151</v>
      </c>
      <c r="AA29" s="431"/>
    </row>
    <row r="30" spans="1:27" ht="26.25" thickBot="1" x14ac:dyDescent="0.3">
      <c r="A30" s="497"/>
      <c r="B30" s="436"/>
      <c r="C30" s="436"/>
      <c r="D30" s="531"/>
      <c r="E30" s="531"/>
      <c r="F30" s="231" t="s">
        <v>3</v>
      </c>
      <c r="G30" s="54">
        <v>18</v>
      </c>
      <c r="H30" s="54">
        <v>8</v>
      </c>
      <c r="I30" s="54">
        <v>9</v>
      </c>
      <c r="J30" s="54">
        <v>15</v>
      </c>
      <c r="K30" s="54">
        <v>12</v>
      </c>
      <c r="L30" s="54">
        <v>11</v>
      </c>
      <c r="M30" s="54">
        <v>10</v>
      </c>
      <c r="N30" s="54">
        <v>3</v>
      </c>
      <c r="O30" s="54">
        <v>8</v>
      </c>
      <c r="P30" s="54">
        <v>6</v>
      </c>
      <c r="Q30" s="54">
        <v>4</v>
      </c>
      <c r="R30" s="54">
        <v>8</v>
      </c>
      <c r="S30" s="54">
        <v>5</v>
      </c>
      <c r="T30" s="54">
        <v>3</v>
      </c>
      <c r="U30" s="54">
        <v>4</v>
      </c>
      <c r="V30" s="54">
        <v>7</v>
      </c>
      <c r="W30" s="54">
        <v>7</v>
      </c>
      <c r="X30" s="54">
        <v>3</v>
      </c>
      <c r="Y30" s="54">
        <v>10</v>
      </c>
      <c r="Z30" s="20">
        <f t="shared" si="0"/>
        <v>151</v>
      </c>
      <c r="AA30" s="446"/>
    </row>
    <row r="31" spans="1:27" x14ac:dyDescent="0.25">
      <c r="A31" s="496" t="s">
        <v>30</v>
      </c>
      <c r="B31" s="426" t="s">
        <v>8</v>
      </c>
      <c r="C31" s="426"/>
      <c r="D31" s="530" t="s">
        <v>1564</v>
      </c>
      <c r="E31" s="530" t="s">
        <v>1562</v>
      </c>
      <c r="F31" s="230" t="s">
        <v>6</v>
      </c>
      <c r="G31" s="83">
        <v>16</v>
      </c>
      <c r="H31" s="83">
        <v>21</v>
      </c>
      <c r="I31" s="83">
        <v>13</v>
      </c>
      <c r="J31" s="83">
        <v>15</v>
      </c>
      <c r="K31" s="83">
        <v>8</v>
      </c>
      <c r="L31" s="83">
        <v>12</v>
      </c>
      <c r="M31" s="83">
        <v>6</v>
      </c>
      <c r="N31" s="83">
        <v>17</v>
      </c>
      <c r="O31" s="83">
        <v>8</v>
      </c>
      <c r="P31" s="83">
        <v>11</v>
      </c>
      <c r="Q31" s="83">
        <v>1</v>
      </c>
      <c r="R31" s="83">
        <v>10</v>
      </c>
      <c r="S31" s="83">
        <v>4</v>
      </c>
      <c r="T31" s="83">
        <v>9</v>
      </c>
      <c r="U31" s="83">
        <v>5</v>
      </c>
      <c r="V31" s="83">
        <v>8</v>
      </c>
      <c r="W31" s="83">
        <v>6</v>
      </c>
      <c r="X31" s="83">
        <v>8</v>
      </c>
      <c r="Y31" s="83">
        <v>3</v>
      </c>
      <c r="Z31" s="37">
        <f t="shared" si="0"/>
        <v>181</v>
      </c>
      <c r="AA31" s="431"/>
    </row>
    <row r="32" spans="1:27" ht="26.25" thickBot="1" x14ac:dyDescent="0.3">
      <c r="A32" s="497"/>
      <c r="B32" s="436"/>
      <c r="C32" s="436"/>
      <c r="D32" s="531"/>
      <c r="E32" s="531"/>
      <c r="F32" s="231" t="s">
        <v>3</v>
      </c>
      <c r="G32" s="54">
        <v>16</v>
      </c>
      <c r="H32" s="54">
        <v>21</v>
      </c>
      <c r="I32" s="54">
        <v>13</v>
      </c>
      <c r="J32" s="54">
        <v>15</v>
      </c>
      <c r="K32" s="54">
        <v>8</v>
      </c>
      <c r="L32" s="54">
        <v>12</v>
      </c>
      <c r="M32" s="54">
        <v>6</v>
      </c>
      <c r="N32" s="54">
        <v>17</v>
      </c>
      <c r="O32" s="54">
        <v>8</v>
      </c>
      <c r="P32" s="54">
        <v>11</v>
      </c>
      <c r="Q32" s="54">
        <v>1</v>
      </c>
      <c r="R32" s="54">
        <v>10</v>
      </c>
      <c r="S32" s="54">
        <v>4</v>
      </c>
      <c r="T32" s="54">
        <v>9</v>
      </c>
      <c r="U32" s="54">
        <v>5</v>
      </c>
      <c r="V32" s="54">
        <v>8</v>
      </c>
      <c r="W32" s="54">
        <v>6</v>
      </c>
      <c r="X32" s="54">
        <v>8</v>
      </c>
      <c r="Y32" s="54">
        <v>3</v>
      </c>
      <c r="Z32" s="20">
        <f t="shared" si="0"/>
        <v>181</v>
      </c>
      <c r="AA32" s="446"/>
    </row>
    <row r="33" spans="1:27" x14ac:dyDescent="0.25">
      <c r="A33" s="496" t="s">
        <v>31</v>
      </c>
      <c r="B33" s="426" t="s">
        <v>8</v>
      </c>
      <c r="C33" s="426"/>
      <c r="D33" s="530" t="s">
        <v>1565</v>
      </c>
      <c r="E33" s="530" t="s">
        <v>1566</v>
      </c>
      <c r="F33" s="230" t="s">
        <v>6</v>
      </c>
      <c r="G33" s="83">
        <v>6</v>
      </c>
      <c r="H33" s="83">
        <v>6</v>
      </c>
      <c r="I33" s="83">
        <v>7</v>
      </c>
      <c r="J33" s="83">
        <v>8</v>
      </c>
      <c r="K33" s="83">
        <v>6</v>
      </c>
      <c r="L33" s="83">
        <v>6</v>
      </c>
      <c r="M33" s="83">
        <v>3</v>
      </c>
      <c r="N33" s="83">
        <v>10</v>
      </c>
      <c r="O33" s="83">
        <v>4</v>
      </c>
      <c r="P33" s="83">
        <v>1</v>
      </c>
      <c r="Q33" s="83">
        <v>2</v>
      </c>
      <c r="R33" s="83">
        <v>3</v>
      </c>
      <c r="S33" s="83">
        <v>5</v>
      </c>
      <c r="T33" s="83">
        <v>3</v>
      </c>
      <c r="U33" s="83">
        <v>5</v>
      </c>
      <c r="V33" s="83">
        <v>4</v>
      </c>
      <c r="W33" s="83">
        <v>5</v>
      </c>
      <c r="X33" s="83">
        <v>2</v>
      </c>
      <c r="Y33" s="83">
        <v>3</v>
      </c>
      <c r="Z33" s="37">
        <f t="shared" si="0"/>
        <v>89</v>
      </c>
      <c r="AA33" s="431"/>
    </row>
    <row r="34" spans="1:27" ht="26.25" thickBot="1" x14ac:dyDescent="0.3">
      <c r="A34" s="497"/>
      <c r="B34" s="436"/>
      <c r="C34" s="436"/>
      <c r="D34" s="531"/>
      <c r="E34" s="531"/>
      <c r="F34" s="231" t="s">
        <v>3</v>
      </c>
      <c r="G34" s="54">
        <v>6</v>
      </c>
      <c r="H34" s="54">
        <v>6</v>
      </c>
      <c r="I34" s="54">
        <v>7</v>
      </c>
      <c r="J34" s="54">
        <v>8</v>
      </c>
      <c r="K34" s="54">
        <v>6</v>
      </c>
      <c r="L34" s="54">
        <v>6</v>
      </c>
      <c r="M34" s="54">
        <v>3</v>
      </c>
      <c r="N34" s="54">
        <v>10</v>
      </c>
      <c r="O34" s="54">
        <v>4</v>
      </c>
      <c r="P34" s="54">
        <v>1</v>
      </c>
      <c r="Q34" s="54">
        <v>2</v>
      </c>
      <c r="R34" s="54">
        <v>3</v>
      </c>
      <c r="S34" s="54">
        <v>5</v>
      </c>
      <c r="T34" s="54">
        <v>3</v>
      </c>
      <c r="U34" s="54">
        <v>5</v>
      </c>
      <c r="V34" s="54">
        <v>4</v>
      </c>
      <c r="W34" s="54">
        <v>5</v>
      </c>
      <c r="X34" s="54">
        <v>2</v>
      </c>
      <c r="Y34" s="54">
        <v>3</v>
      </c>
      <c r="Z34" s="20">
        <f t="shared" si="0"/>
        <v>89</v>
      </c>
      <c r="AA34" s="446"/>
    </row>
    <row r="35" spans="1:27" x14ac:dyDescent="0.25">
      <c r="A35" s="496" t="s">
        <v>32</v>
      </c>
      <c r="B35" s="426" t="s">
        <v>8</v>
      </c>
      <c r="C35" s="426"/>
      <c r="D35" s="530" t="s">
        <v>1567</v>
      </c>
      <c r="E35" s="530" t="s">
        <v>1568</v>
      </c>
      <c r="F35" s="230" t="s">
        <v>6</v>
      </c>
      <c r="G35" s="83">
        <v>20</v>
      </c>
      <c r="H35" s="83">
        <v>27</v>
      </c>
      <c r="I35" s="83">
        <v>10</v>
      </c>
      <c r="J35" s="83">
        <v>26</v>
      </c>
      <c r="K35" s="83">
        <v>21</v>
      </c>
      <c r="L35" s="83">
        <v>11</v>
      </c>
      <c r="M35" s="83">
        <v>9</v>
      </c>
      <c r="N35" s="83">
        <v>20</v>
      </c>
      <c r="O35" s="83">
        <v>9</v>
      </c>
      <c r="P35" s="83">
        <v>19</v>
      </c>
      <c r="Q35" s="83">
        <v>5</v>
      </c>
      <c r="R35" s="83">
        <v>5</v>
      </c>
      <c r="S35" s="83">
        <v>5</v>
      </c>
      <c r="T35" s="83">
        <v>12</v>
      </c>
      <c r="U35" s="83">
        <v>9</v>
      </c>
      <c r="V35" s="83">
        <v>6</v>
      </c>
      <c r="W35" s="83">
        <v>12</v>
      </c>
      <c r="X35" s="83">
        <v>6</v>
      </c>
      <c r="Y35" s="83">
        <v>6</v>
      </c>
      <c r="Z35" s="37">
        <f t="shared" si="0"/>
        <v>238</v>
      </c>
      <c r="AA35" s="431"/>
    </row>
    <row r="36" spans="1:27" ht="25.5" x14ac:dyDescent="0.25">
      <c r="A36" s="497"/>
      <c r="B36" s="436"/>
      <c r="C36" s="436"/>
      <c r="D36" s="531"/>
      <c r="E36" s="531"/>
      <c r="F36" s="231" t="s">
        <v>3</v>
      </c>
      <c r="G36" s="54">
        <v>20</v>
      </c>
      <c r="H36" s="54">
        <v>27</v>
      </c>
      <c r="I36" s="54">
        <v>10</v>
      </c>
      <c r="J36" s="54">
        <v>26</v>
      </c>
      <c r="K36" s="54">
        <v>21</v>
      </c>
      <c r="L36" s="54">
        <v>11</v>
      </c>
      <c r="M36" s="54">
        <v>9</v>
      </c>
      <c r="N36" s="54">
        <v>20</v>
      </c>
      <c r="O36" s="54">
        <v>9</v>
      </c>
      <c r="P36" s="54">
        <v>19</v>
      </c>
      <c r="Q36" s="54">
        <v>5</v>
      </c>
      <c r="R36" s="54">
        <v>5</v>
      </c>
      <c r="S36" s="54">
        <v>12</v>
      </c>
      <c r="T36" s="54">
        <v>9</v>
      </c>
      <c r="U36" s="54">
        <v>6</v>
      </c>
      <c r="V36" s="54">
        <v>12</v>
      </c>
      <c r="W36" s="54">
        <v>6</v>
      </c>
      <c r="X36" s="54">
        <v>6</v>
      </c>
      <c r="Y36" s="54">
        <v>6</v>
      </c>
      <c r="Z36" s="20">
        <f t="shared" si="0"/>
        <v>239</v>
      </c>
      <c r="AA36" s="446"/>
    </row>
    <row r="37" spans="1:27" x14ac:dyDescent="0.25">
      <c r="A37" s="497"/>
      <c r="B37" s="436" t="s">
        <v>10</v>
      </c>
      <c r="C37" s="532" t="s">
        <v>69</v>
      </c>
      <c r="D37" s="531" t="s">
        <v>2226</v>
      </c>
      <c r="E37" s="531" t="s">
        <v>1569</v>
      </c>
      <c r="F37" s="231" t="s">
        <v>6</v>
      </c>
      <c r="G37" s="54">
        <v>5</v>
      </c>
      <c r="H37" s="54">
        <v>5</v>
      </c>
      <c r="I37" s="54">
        <v>5</v>
      </c>
      <c r="J37" s="54">
        <v>6</v>
      </c>
      <c r="K37" s="54">
        <v>5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20">
        <f t="shared" si="0"/>
        <v>26</v>
      </c>
      <c r="AA37" s="446"/>
    </row>
    <row r="38" spans="1:27" ht="26.25" thickBot="1" x14ac:dyDescent="0.3">
      <c r="A38" s="497"/>
      <c r="B38" s="436"/>
      <c r="C38" s="532"/>
      <c r="D38" s="531"/>
      <c r="E38" s="531"/>
      <c r="F38" s="231" t="s">
        <v>3</v>
      </c>
      <c r="G38" s="54">
        <v>5</v>
      </c>
      <c r="H38" s="54">
        <v>5</v>
      </c>
      <c r="I38" s="54">
        <v>5</v>
      </c>
      <c r="J38" s="54">
        <v>6</v>
      </c>
      <c r="K38" s="54">
        <v>5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20">
        <f t="shared" si="0"/>
        <v>26</v>
      </c>
      <c r="AA38" s="446"/>
    </row>
    <row r="39" spans="1:27" x14ac:dyDescent="0.25">
      <c r="A39" s="496" t="s">
        <v>33</v>
      </c>
      <c r="B39" s="426" t="s">
        <v>8</v>
      </c>
      <c r="C39" s="426"/>
      <c r="D39" s="530" t="s">
        <v>1570</v>
      </c>
      <c r="E39" s="530" t="s">
        <v>1571</v>
      </c>
      <c r="F39" s="230" t="s">
        <v>6</v>
      </c>
      <c r="G39" s="83">
        <v>26</v>
      </c>
      <c r="H39" s="83">
        <v>26</v>
      </c>
      <c r="I39" s="83">
        <v>23</v>
      </c>
      <c r="J39" s="83">
        <v>18</v>
      </c>
      <c r="K39" s="83">
        <v>33</v>
      </c>
      <c r="L39" s="83">
        <v>11</v>
      </c>
      <c r="M39" s="83">
        <v>28</v>
      </c>
      <c r="N39" s="83">
        <v>10</v>
      </c>
      <c r="O39" s="83">
        <v>21</v>
      </c>
      <c r="P39" s="83">
        <v>9</v>
      </c>
      <c r="Q39" s="83">
        <v>12</v>
      </c>
      <c r="R39" s="83">
        <v>6</v>
      </c>
      <c r="S39" s="83">
        <v>8</v>
      </c>
      <c r="T39" s="83">
        <v>6</v>
      </c>
      <c r="U39" s="83">
        <v>4</v>
      </c>
      <c r="V39" s="83">
        <v>4</v>
      </c>
      <c r="W39" s="83">
        <v>10</v>
      </c>
      <c r="X39" s="83">
        <v>8</v>
      </c>
      <c r="Y39" s="83">
        <v>7</v>
      </c>
      <c r="Z39" s="37">
        <f t="shared" si="0"/>
        <v>270</v>
      </c>
      <c r="AA39" s="431"/>
    </row>
    <row r="40" spans="1:27" ht="26.25" thickBot="1" x14ac:dyDescent="0.3">
      <c r="A40" s="497"/>
      <c r="B40" s="436"/>
      <c r="C40" s="436"/>
      <c r="D40" s="531"/>
      <c r="E40" s="531"/>
      <c r="F40" s="231" t="s">
        <v>3</v>
      </c>
      <c r="G40" s="54">
        <v>26</v>
      </c>
      <c r="H40" s="54">
        <v>26</v>
      </c>
      <c r="I40" s="54">
        <v>23</v>
      </c>
      <c r="J40" s="54">
        <v>18</v>
      </c>
      <c r="K40" s="54">
        <v>33</v>
      </c>
      <c r="L40" s="54">
        <v>11</v>
      </c>
      <c r="M40" s="54">
        <v>28</v>
      </c>
      <c r="N40" s="54">
        <v>10</v>
      </c>
      <c r="O40" s="54">
        <v>21</v>
      </c>
      <c r="P40" s="54">
        <v>9</v>
      </c>
      <c r="Q40" s="54">
        <v>12</v>
      </c>
      <c r="R40" s="54">
        <v>6</v>
      </c>
      <c r="S40" s="54">
        <v>8</v>
      </c>
      <c r="T40" s="54">
        <v>6</v>
      </c>
      <c r="U40" s="54">
        <v>4</v>
      </c>
      <c r="V40" s="54">
        <v>4</v>
      </c>
      <c r="W40" s="54">
        <v>10</v>
      </c>
      <c r="X40" s="54">
        <v>8</v>
      </c>
      <c r="Y40" s="54">
        <v>7</v>
      </c>
      <c r="Z40" s="20">
        <f t="shared" si="0"/>
        <v>270</v>
      </c>
      <c r="AA40" s="446"/>
    </row>
    <row r="41" spans="1:27" x14ac:dyDescent="0.25">
      <c r="A41" s="496" t="s">
        <v>34</v>
      </c>
      <c r="B41" s="426" t="s">
        <v>8</v>
      </c>
      <c r="C41" s="426"/>
      <c r="D41" s="530" t="s">
        <v>1572</v>
      </c>
      <c r="E41" s="530" t="s">
        <v>1573</v>
      </c>
      <c r="F41" s="230" t="s">
        <v>6</v>
      </c>
      <c r="G41" s="83">
        <v>21</v>
      </c>
      <c r="H41" s="83">
        <v>29</v>
      </c>
      <c r="I41" s="83">
        <v>18</v>
      </c>
      <c r="J41" s="83">
        <v>23</v>
      </c>
      <c r="K41" s="83">
        <v>14</v>
      </c>
      <c r="L41" s="83">
        <v>20</v>
      </c>
      <c r="M41" s="83">
        <v>22</v>
      </c>
      <c r="N41" s="83">
        <v>18</v>
      </c>
      <c r="O41" s="83">
        <v>18</v>
      </c>
      <c r="P41" s="83">
        <v>18</v>
      </c>
      <c r="Q41" s="83">
        <v>9</v>
      </c>
      <c r="R41" s="83">
        <v>8</v>
      </c>
      <c r="S41" s="83">
        <v>3</v>
      </c>
      <c r="T41" s="83">
        <v>6</v>
      </c>
      <c r="U41" s="83">
        <v>8</v>
      </c>
      <c r="V41" s="83">
        <v>7</v>
      </c>
      <c r="W41" s="83">
        <v>7</v>
      </c>
      <c r="X41" s="83">
        <v>8</v>
      </c>
      <c r="Y41" s="83">
        <v>5</v>
      </c>
      <c r="Z41" s="37">
        <f t="shared" si="0"/>
        <v>262</v>
      </c>
      <c r="AA41" s="431"/>
    </row>
    <row r="42" spans="1:27" ht="26.25" thickBot="1" x14ac:dyDescent="0.3">
      <c r="A42" s="497"/>
      <c r="B42" s="436"/>
      <c r="C42" s="436"/>
      <c r="D42" s="531"/>
      <c r="E42" s="531"/>
      <c r="F42" s="231" t="s">
        <v>3</v>
      </c>
      <c r="G42" s="54">
        <v>21</v>
      </c>
      <c r="H42" s="54">
        <v>29</v>
      </c>
      <c r="I42" s="54">
        <v>18</v>
      </c>
      <c r="J42" s="54">
        <v>23</v>
      </c>
      <c r="K42" s="54">
        <v>14</v>
      </c>
      <c r="L42" s="54">
        <v>20</v>
      </c>
      <c r="M42" s="54">
        <v>22</v>
      </c>
      <c r="N42" s="54">
        <v>18</v>
      </c>
      <c r="O42" s="54">
        <v>18</v>
      </c>
      <c r="P42" s="54">
        <v>18</v>
      </c>
      <c r="Q42" s="54">
        <v>9</v>
      </c>
      <c r="R42" s="54">
        <v>8</v>
      </c>
      <c r="S42" s="54">
        <v>3</v>
      </c>
      <c r="T42" s="54">
        <v>6</v>
      </c>
      <c r="U42" s="54">
        <v>8</v>
      </c>
      <c r="V42" s="54">
        <v>7</v>
      </c>
      <c r="W42" s="54">
        <v>7</v>
      </c>
      <c r="X42" s="54">
        <v>8</v>
      </c>
      <c r="Y42" s="54">
        <v>5</v>
      </c>
      <c r="Z42" s="20">
        <f t="shared" si="0"/>
        <v>262</v>
      </c>
      <c r="AA42" s="446"/>
    </row>
    <row r="43" spans="1:27" x14ac:dyDescent="0.25">
      <c r="A43" s="496" t="s">
        <v>109</v>
      </c>
      <c r="B43" s="426" t="s">
        <v>8</v>
      </c>
      <c r="C43" s="426"/>
      <c r="D43" s="530" t="s">
        <v>1574</v>
      </c>
      <c r="E43" s="530" t="s">
        <v>1575</v>
      </c>
      <c r="F43" s="230" t="s">
        <v>6</v>
      </c>
      <c r="G43" s="83">
        <v>10</v>
      </c>
      <c r="H43" s="83">
        <v>11</v>
      </c>
      <c r="I43" s="83">
        <v>13</v>
      </c>
      <c r="J43" s="83">
        <v>19</v>
      </c>
      <c r="K43" s="83">
        <v>10</v>
      </c>
      <c r="L43" s="83">
        <v>8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10</v>
      </c>
      <c r="S43" s="83">
        <v>10</v>
      </c>
      <c r="T43" s="83">
        <v>7</v>
      </c>
      <c r="U43" s="83">
        <v>8</v>
      </c>
      <c r="V43" s="83">
        <v>6</v>
      </c>
      <c r="W43" s="83">
        <v>13</v>
      </c>
      <c r="X43" s="83">
        <v>10</v>
      </c>
      <c r="Y43" s="83">
        <v>10</v>
      </c>
      <c r="Z43" s="37">
        <f t="shared" si="0"/>
        <v>145</v>
      </c>
      <c r="AA43" s="431"/>
    </row>
    <row r="44" spans="1:27" ht="26.25" thickBot="1" x14ac:dyDescent="0.3">
      <c r="A44" s="497"/>
      <c r="B44" s="436"/>
      <c r="C44" s="436"/>
      <c r="D44" s="531"/>
      <c r="E44" s="531"/>
      <c r="F44" s="231" t="s">
        <v>3</v>
      </c>
      <c r="G44" s="54">
        <v>10</v>
      </c>
      <c r="H44" s="54">
        <v>11</v>
      </c>
      <c r="I44" s="54">
        <v>13</v>
      </c>
      <c r="J44" s="54">
        <v>19</v>
      </c>
      <c r="K44" s="54">
        <v>10</v>
      </c>
      <c r="L44" s="54">
        <v>8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10</v>
      </c>
      <c r="S44" s="54">
        <v>10</v>
      </c>
      <c r="T44" s="54">
        <v>7</v>
      </c>
      <c r="U44" s="54">
        <v>8</v>
      </c>
      <c r="V44" s="54">
        <v>6</v>
      </c>
      <c r="W44" s="54">
        <v>13</v>
      </c>
      <c r="X44" s="54">
        <v>10</v>
      </c>
      <c r="Y44" s="54">
        <v>10</v>
      </c>
      <c r="Z44" s="20">
        <f t="shared" si="0"/>
        <v>145</v>
      </c>
      <c r="AA44" s="446"/>
    </row>
    <row r="45" spans="1:27" x14ac:dyDescent="0.25">
      <c r="A45" s="496" t="s">
        <v>120</v>
      </c>
      <c r="B45" s="426" t="s">
        <v>8</v>
      </c>
      <c r="C45" s="426"/>
      <c r="D45" s="530" t="s">
        <v>1576</v>
      </c>
      <c r="E45" s="530" t="s">
        <v>1577</v>
      </c>
      <c r="F45" s="230" t="s">
        <v>6</v>
      </c>
      <c r="G45" s="83">
        <v>25</v>
      </c>
      <c r="H45" s="83">
        <v>20</v>
      </c>
      <c r="I45" s="83">
        <v>25</v>
      </c>
      <c r="J45" s="83">
        <v>24</v>
      </c>
      <c r="K45" s="83">
        <v>24</v>
      </c>
      <c r="L45" s="83">
        <v>28</v>
      </c>
      <c r="M45" s="83">
        <v>15</v>
      </c>
      <c r="N45" s="83">
        <v>18</v>
      </c>
      <c r="O45" s="83">
        <v>17</v>
      </c>
      <c r="P45" s="83">
        <v>10</v>
      </c>
      <c r="Q45" s="83">
        <v>11</v>
      </c>
      <c r="R45" s="83">
        <v>6</v>
      </c>
      <c r="S45" s="83">
        <v>17</v>
      </c>
      <c r="T45" s="83">
        <v>13</v>
      </c>
      <c r="U45" s="83">
        <v>9</v>
      </c>
      <c r="V45" s="83">
        <v>9</v>
      </c>
      <c r="W45" s="83">
        <v>10</v>
      </c>
      <c r="X45" s="83">
        <v>10</v>
      </c>
      <c r="Y45" s="83">
        <v>18</v>
      </c>
      <c r="Z45" s="37">
        <f t="shared" si="0"/>
        <v>309</v>
      </c>
      <c r="AA45" s="431"/>
    </row>
    <row r="46" spans="1:27" ht="25.5" x14ac:dyDescent="0.25">
      <c r="A46" s="497"/>
      <c r="B46" s="436"/>
      <c r="C46" s="436"/>
      <c r="D46" s="531"/>
      <c r="E46" s="531"/>
      <c r="F46" s="231" t="s">
        <v>3</v>
      </c>
      <c r="G46" s="54">
        <v>25</v>
      </c>
      <c r="H46" s="54">
        <v>20</v>
      </c>
      <c r="I46" s="54">
        <v>25</v>
      </c>
      <c r="J46" s="54">
        <v>24</v>
      </c>
      <c r="K46" s="54">
        <v>24</v>
      </c>
      <c r="L46" s="54">
        <v>28</v>
      </c>
      <c r="M46" s="54">
        <v>15</v>
      </c>
      <c r="N46" s="54">
        <v>18</v>
      </c>
      <c r="O46" s="54">
        <v>17</v>
      </c>
      <c r="P46" s="54">
        <v>10</v>
      </c>
      <c r="Q46" s="54">
        <v>11</v>
      </c>
      <c r="R46" s="54">
        <v>6</v>
      </c>
      <c r="S46" s="54">
        <v>17</v>
      </c>
      <c r="T46" s="54">
        <v>13</v>
      </c>
      <c r="U46" s="54">
        <v>9</v>
      </c>
      <c r="V46" s="54">
        <v>9</v>
      </c>
      <c r="W46" s="54">
        <v>10</v>
      </c>
      <c r="X46" s="54">
        <v>10</v>
      </c>
      <c r="Y46" s="54">
        <v>18</v>
      </c>
      <c r="Z46" s="20">
        <f t="shared" si="0"/>
        <v>309</v>
      </c>
      <c r="AA46" s="446"/>
    </row>
    <row r="47" spans="1:27" x14ac:dyDescent="0.25">
      <c r="A47" s="497"/>
      <c r="B47" s="436" t="s">
        <v>10</v>
      </c>
      <c r="C47" s="532" t="s">
        <v>123</v>
      </c>
      <c r="D47" s="531" t="s">
        <v>1578</v>
      </c>
      <c r="E47" s="531" t="s">
        <v>1579</v>
      </c>
      <c r="F47" s="231" t="s">
        <v>6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20">
        <f t="shared" si="0"/>
        <v>0</v>
      </c>
      <c r="AA47" s="446" t="s">
        <v>2344</v>
      </c>
    </row>
    <row r="48" spans="1:27" ht="26.25" thickBot="1" x14ac:dyDescent="0.3">
      <c r="A48" s="497"/>
      <c r="B48" s="436"/>
      <c r="C48" s="532"/>
      <c r="D48" s="531"/>
      <c r="E48" s="531"/>
      <c r="F48" s="231" t="s">
        <v>3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20">
        <f t="shared" si="0"/>
        <v>0</v>
      </c>
      <c r="AA48" s="446"/>
    </row>
    <row r="49" spans="1:27" x14ac:dyDescent="0.25">
      <c r="A49" s="456" t="s">
        <v>13</v>
      </c>
      <c r="B49" s="457"/>
      <c r="C49" s="457"/>
      <c r="D49" s="457"/>
      <c r="E49" s="457"/>
      <c r="F49" s="226" t="s">
        <v>6</v>
      </c>
      <c r="G49" s="61">
        <f>G47+G45+G43+G41+G39+G37+G35+G33+G31+G29+G27+G25+G23+G21+G19+G17+G15+G13+G11+G9+G7</f>
        <v>615</v>
      </c>
      <c r="H49" s="61">
        <f t="shared" ref="H49:Z49" si="1">H47+H45+H43+H41+H39+H37+H35+H33+H31+H29+H27+H25+H23+H21+H19+H17+H15+H13+H11+H9+H7</f>
        <v>637</v>
      </c>
      <c r="I49" s="61">
        <f t="shared" si="1"/>
        <v>598</v>
      </c>
      <c r="J49" s="61">
        <f t="shared" si="1"/>
        <v>609</v>
      </c>
      <c r="K49" s="61">
        <f t="shared" si="1"/>
        <v>542</v>
      </c>
      <c r="L49" s="61">
        <f t="shared" si="1"/>
        <v>524</v>
      </c>
      <c r="M49" s="61">
        <f t="shared" si="1"/>
        <v>417</v>
      </c>
      <c r="N49" s="61">
        <f t="shared" si="1"/>
        <v>455</v>
      </c>
      <c r="O49" s="61">
        <f t="shared" si="1"/>
        <v>423</v>
      </c>
      <c r="P49" s="61">
        <f t="shared" si="1"/>
        <v>368</v>
      </c>
      <c r="Q49" s="61">
        <f t="shared" si="1"/>
        <v>345</v>
      </c>
      <c r="R49" s="61">
        <f t="shared" si="1"/>
        <v>314</v>
      </c>
      <c r="S49" s="61">
        <f t="shared" si="1"/>
        <v>297</v>
      </c>
      <c r="T49" s="61">
        <f t="shared" si="1"/>
        <v>292</v>
      </c>
      <c r="U49" s="61">
        <f t="shared" si="1"/>
        <v>273</v>
      </c>
      <c r="V49" s="61">
        <f t="shared" si="1"/>
        <v>306</v>
      </c>
      <c r="W49" s="61">
        <f t="shared" si="1"/>
        <v>318</v>
      </c>
      <c r="X49" s="61">
        <f t="shared" si="1"/>
        <v>267</v>
      </c>
      <c r="Y49" s="61">
        <f t="shared" si="1"/>
        <v>290</v>
      </c>
      <c r="Z49" s="61">
        <f t="shared" si="1"/>
        <v>7890</v>
      </c>
      <c r="AA49" s="198"/>
    </row>
    <row r="50" spans="1:27" ht="26.25" thickBot="1" x14ac:dyDescent="0.3">
      <c r="A50" s="458"/>
      <c r="B50" s="459"/>
      <c r="C50" s="459"/>
      <c r="D50" s="459"/>
      <c r="E50" s="459"/>
      <c r="F50" s="225" t="s">
        <v>3</v>
      </c>
      <c r="G50" s="59">
        <f>G48+G46+G44+G42+G40+G38+G36+G34+G32+G30+G28+G26+G24+G22+G20+G18+G16+G14+G12+G10+G8</f>
        <v>594</v>
      </c>
      <c r="H50" s="59">
        <f t="shared" ref="H50:Z50" si="2">H48+H46+H44+H42+H40+H38+H36+H34+H32+H30+H28+H26+H24+H22+H20+H18+H16+H14+H12+H10+H8</f>
        <v>607</v>
      </c>
      <c r="I50" s="59">
        <f t="shared" si="2"/>
        <v>575</v>
      </c>
      <c r="J50" s="59">
        <f t="shared" si="2"/>
        <v>592</v>
      </c>
      <c r="K50" s="59">
        <f t="shared" si="2"/>
        <v>528</v>
      </c>
      <c r="L50" s="59">
        <f t="shared" si="2"/>
        <v>496</v>
      </c>
      <c r="M50" s="59">
        <f t="shared" si="2"/>
        <v>398</v>
      </c>
      <c r="N50" s="59">
        <f t="shared" si="2"/>
        <v>440</v>
      </c>
      <c r="O50" s="59">
        <f t="shared" si="2"/>
        <v>409</v>
      </c>
      <c r="P50" s="59">
        <f t="shared" si="2"/>
        <v>351</v>
      </c>
      <c r="Q50" s="59">
        <f t="shared" si="2"/>
        <v>326</v>
      </c>
      <c r="R50" s="59">
        <f t="shared" si="2"/>
        <v>306</v>
      </c>
      <c r="S50" s="59">
        <f t="shared" si="2"/>
        <v>304</v>
      </c>
      <c r="T50" s="59">
        <f t="shared" si="2"/>
        <v>289</v>
      </c>
      <c r="U50" s="59">
        <f t="shared" si="2"/>
        <v>270</v>
      </c>
      <c r="V50" s="59">
        <f t="shared" si="2"/>
        <v>312</v>
      </c>
      <c r="W50" s="59">
        <f t="shared" si="2"/>
        <v>312</v>
      </c>
      <c r="X50" s="59">
        <f t="shared" si="2"/>
        <v>267</v>
      </c>
      <c r="Y50" s="59">
        <f t="shared" si="2"/>
        <v>290</v>
      </c>
      <c r="Z50" s="59">
        <f t="shared" si="2"/>
        <v>7666</v>
      </c>
      <c r="AA50" s="199"/>
    </row>
  </sheetData>
  <mergeCells count="111">
    <mergeCell ref="A49:E50"/>
    <mergeCell ref="A17:A20"/>
    <mergeCell ref="A45:A48"/>
    <mergeCell ref="B45:C46"/>
    <mergeCell ref="D45:D46"/>
    <mergeCell ref="E45:E46"/>
    <mergeCell ref="AA45:AA46"/>
    <mergeCell ref="B47:B48"/>
    <mergeCell ref="C47:C48"/>
    <mergeCell ref="D47:D48"/>
    <mergeCell ref="E47:E48"/>
    <mergeCell ref="AA47:AA48"/>
    <mergeCell ref="A41:A42"/>
    <mergeCell ref="B41:C42"/>
    <mergeCell ref="D41:D42"/>
    <mergeCell ref="E41:E42"/>
    <mergeCell ref="AA41:AA42"/>
    <mergeCell ref="A43:A44"/>
    <mergeCell ref="B43:C44"/>
    <mergeCell ref="D43:D44"/>
    <mergeCell ref="E43:E44"/>
    <mergeCell ref="AA43:AA44"/>
    <mergeCell ref="B37:B38"/>
    <mergeCell ref="C37:C38"/>
    <mergeCell ref="D37:D38"/>
    <mergeCell ref="E37:E38"/>
    <mergeCell ref="AA37:AA38"/>
    <mergeCell ref="A39:A40"/>
    <mergeCell ref="B39:C40"/>
    <mergeCell ref="D39:D40"/>
    <mergeCell ref="E39:E40"/>
    <mergeCell ref="AA39:AA40"/>
    <mergeCell ref="A33:A34"/>
    <mergeCell ref="B33:C34"/>
    <mergeCell ref="D33:D34"/>
    <mergeCell ref="E33:E34"/>
    <mergeCell ref="AA33:AA34"/>
    <mergeCell ref="A35:A38"/>
    <mergeCell ref="B35:C36"/>
    <mergeCell ref="D35:D36"/>
    <mergeCell ref="E35:E36"/>
    <mergeCell ref="AA35:AA36"/>
    <mergeCell ref="A29:A30"/>
    <mergeCell ref="B29:C30"/>
    <mergeCell ref="D29:D30"/>
    <mergeCell ref="E29:E30"/>
    <mergeCell ref="AA29:AA30"/>
    <mergeCell ref="A31:A32"/>
    <mergeCell ref="B31:C32"/>
    <mergeCell ref="D31:D32"/>
    <mergeCell ref="E31:E32"/>
    <mergeCell ref="AA31:AA32"/>
    <mergeCell ref="A25:A26"/>
    <mergeCell ref="B25:C26"/>
    <mergeCell ref="D25:D26"/>
    <mergeCell ref="E25:E26"/>
    <mergeCell ref="AA25:AA26"/>
    <mergeCell ref="A27:A28"/>
    <mergeCell ref="B27:C28"/>
    <mergeCell ref="D27:D28"/>
    <mergeCell ref="E27:E28"/>
    <mergeCell ref="AA27:AA28"/>
    <mergeCell ref="A21:A24"/>
    <mergeCell ref="B21:C22"/>
    <mergeCell ref="D21:D22"/>
    <mergeCell ref="E21:E22"/>
    <mergeCell ref="AA21:AA22"/>
    <mergeCell ref="B23:B24"/>
    <mergeCell ref="C23:C24"/>
    <mergeCell ref="D23:D24"/>
    <mergeCell ref="E23:E24"/>
    <mergeCell ref="AA23:AA24"/>
    <mergeCell ref="B19:B20"/>
    <mergeCell ref="C19:C20"/>
    <mergeCell ref="D19:D20"/>
    <mergeCell ref="E19:E20"/>
    <mergeCell ref="AA19:AA20"/>
    <mergeCell ref="A15:A16"/>
    <mergeCell ref="B15:C16"/>
    <mergeCell ref="D15:D16"/>
    <mergeCell ref="E15:E16"/>
    <mergeCell ref="AA15:AA16"/>
    <mergeCell ref="B17:C18"/>
    <mergeCell ref="D17:D18"/>
    <mergeCell ref="E17:E18"/>
    <mergeCell ref="AA17:AA18"/>
    <mergeCell ref="A9:A14"/>
    <mergeCell ref="B9:C10"/>
    <mergeCell ref="D9:D10"/>
    <mergeCell ref="E9:E10"/>
    <mergeCell ref="AA9:AA10"/>
    <mergeCell ref="B11:B14"/>
    <mergeCell ref="C11:C12"/>
    <mergeCell ref="D11:D12"/>
    <mergeCell ref="E11:E12"/>
    <mergeCell ref="AA11:AA12"/>
    <mergeCell ref="C13:C14"/>
    <mergeCell ref="D13:D14"/>
    <mergeCell ref="E13:E14"/>
    <mergeCell ref="AA13:AA14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</mergeCells>
  <pageMargins left="0.7" right="0.7" top="0.75" bottom="0.75" header="0.3" footer="0.3"/>
  <pageSetup paperSize="9" scale="5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2" zoomScale="75" zoomScaleNormal="75" zoomScaleSheetLayoutView="93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45" sqref="E7:E46"/>
    </sheetView>
  </sheetViews>
  <sheetFormatPr defaultRowHeight="12.75" x14ac:dyDescent="0.25"/>
  <cols>
    <col min="1" max="1" width="5.140625" style="141" customWidth="1"/>
    <col min="2" max="2" width="33.7109375" style="219" customWidth="1"/>
    <col min="3" max="3" width="4.7109375" style="219" customWidth="1"/>
    <col min="4" max="4" width="51.140625" style="141" customWidth="1"/>
    <col min="5" max="5" width="15.140625" style="141" customWidth="1"/>
    <col min="6" max="6" width="25.42578125" style="219" customWidth="1"/>
    <col min="7" max="7" width="6.28515625" style="139" customWidth="1"/>
    <col min="8" max="8" width="5.5703125" style="139" customWidth="1"/>
    <col min="9" max="9" width="5.28515625" style="139" customWidth="1"/>
    <col min="10" max="10" width="5.42578125" style="139" customWidth="1"/>
    <col min="11" max="11" width="5.85546875" style="139" customWidth="1"/>
    <col min="12" max="13" width="4.7109375" style="139" customWidth="1"/>
    <col min="14" max="14" width="5.42578125" style="139" customWidth="1"/>
    <col min="15" max="25" width="4.7109375" style="139" customWidth="1"/>
    <col min="26" max="26" width="6.28515625" style="139" customWidth="1"/>
    <col min="27" max="27" width="13.7109375" style="159" customWidth="1"/>
    <col min="28" max="257" width="9.140625" style="139"/>
    <col min="258" max="258" width="22.85546875" style="139" customWidth="1"/>
    <col min="259" max="259" width="4.7109375" style="139" customWidth="1"/>
    <col min="260" max="260" width="27.140625" style="139" customWidth="1"/>
    <col min="261" max="261" width="13.85546875" style="139" customWidth="1"/>
    <col min="262" max="262" width="25.42578125" style="139" customWidth="1"/>
    <col min="263" max="263" width="6.28515625" style="139" customWidth="1"/>
    <col min="264" max="264" width="5.5703125" style="139" customWidth="1"/>
    <col min="265" max="265" width="5.28515625" style="139" customWidth="1"/>
    <col min="266" max="266" width="5.42578125" style="139" customWidth="1"/>
    <col min="267" max="267" width="5.85546875" style="139" customWidth="1"/>
    <col min="268" max="269" width="4.7109375" style="139" customWidth="1"/>
    <col min="270" max="270" width="5.42578125" style="139" customWidth="1"/>
    <col min="271" max="281" width="4.7109375" style="139" customWidth="1"/>
    <col min="282" max="282" width="6.28515625" style="139" customWidth="1"/>
    <col min="283" max="283" width="13.7109375" style="139" customWidth="1"/>
    <col min="284" max="513" width="9.140625" style="139"/>
    <col min="514" max="514" width="22.85546875" style="139" customWidth="1"/>
    <col min="515" max="515" width="4.7109375" style="139" customWidth="1"/>
    <col min="516" max="516" width="27.140625" style="139" customWidth="1"/>
    <col min="517" max="517" width="13.85546875" style="139" customWidth="1"/>
    <col min="518" max="518" width="25.42578125" style="139" customWidth="1"/>
    <col min="519" max="519" width="6.28515625" style="139" customWidth="1"/>
    <col min="520" max="520" width="5.5703125" style="139" customWidth="1"/>
    <col min="521" max="521" width="5.28515625" style="139" customWidth="1"/>
    <col min="522" max="522" width="5.42578125" style="139" customWidth="1"/>
    <col min="523" max="523" width="5.85546875" style="139" customWidth="1"/>
    <col min="524" max="525" width="4.7109375" style="139" customWidth="1"/>
    <col min="526" max="526" width="5.42578125" style="139" customWidth="1"/>
    <col min="527" max="537" width="4.7109375" style="139" customWidth="1"/>
    <col min="538" max="538" width="6.28515625" style="139" customWidth="1"/>
    <col min="539" max="539" width="13.7109375" style="139" customWidth="1"/>
    <col min="540" max="769" width="9.140625" style="139"/>
    <col min="770" max="770" width="22.85546875" style="139" customWidth="1"/>
    <col min="771" max="771" width="4.7109375" style="139" customWidth="1"/>
    <col min="772" max="772" width="27.140625" style="139" customWidth="1"/>
    <col min="773" max="773" width="13.85546875" style="139" customWidth="1"/>
    <col min="774" max="774" width="25.42578125" style="139" customWidth="1"/>
    <col min="775" max="775" width="6.28515625" style="139" customWidth="1"/>
    <col min="776" max="776" width="5.5703125" style="139" customWidth="1"/>
    <col min="777" max="777" width="5.28515625" style="139" customWidth="1"/>
    <col min="778" max="778" width="5.42578125" style="139" customWidth="1"/>
    <col min="779" max="779" width="5.85546875" style="139" customWidth="1"/>
    <col min="780" max="781" width="4.7109375" style="139" customWidth="1"/>
    <col min="782" max="782" width="5.42578125" style="139" customWidth="1"/>
    <col min="783" max="793" width="4.7109375" style="139" customWidth="1"/>
    <col min="794" max="794" width="6.28515625" style="139" customWidth="1"/>
    <col min="795" max="795" width="13.7109375" style="139" customWidth="1"/>
    <col min="796" max="1025" width="9.140625" style="139"/>
    <col min="1026" max="1026" width="22.85546875" style="139" customWidth="1"/>
    <col min="1027" max="1027" width="4.7109375" style="139" customWidth="1"/>
    <col min="1028" max="1028" width="27.140625" style="139" customWidth="1"/>
    <col min="1029" max="1029" width="13.85546875" style="139" customWidth="1"/>
    <col min="1030" max="1030" width="25.42578125" style="139" customWidth="1"/>
    <col min="1031" max="1031" width="6.28515625" style="139" customWidth="1"/>
    <col min="1032" max="1032" width="5.5703125" style="139" customWidth="1"/>
    <col min="1033" max="1033" width="5.28515625" style="139" customWidth="1"/>
    <col min="1034" max="1034" width="5.42578125" style="139" customWidth="1"/>
    <col min="1035" max="1035" width="5.85546875" style="139" customWidth="1"/>
    <col min="1036" max="1037" width="4.7109375" style="139" customWidth="1"/>
    <col min="1038" max="1038" width="5.42578125" style="139" customWidth="1"/>
    <col min="1039" max="1049" width="4.7109375" style="139" customWidth="1"/>
    <col min="1050" max="1050" width="6.28515625" style="139" customWidth="1"/>
    <col min="1051" max="1051" width="13.7109375" style="139" customWidth="1"/>
    <col min="1052" max="1281" width="9.140625" style="139"/>
    <col min="1282" max="1282" width="22.85546875" style="139" customWidth="1"/>
    <col min="1283" max="1283" width="4.7109375" style="139" customWidth="1"/>
    <col min="1284" max="1284" width="27.140625" style="139" customWidth="1"/>
    <col min="1285" max="1285" width="13.85546875" style="139" customWidth="1"/>
    <col min="1286" max="1286" width="25.42578125" style="139" customWidth="1"/>
    <col min="1287" max="1287" width="6.28515625" style="139" customWidth="1"/>
    <col min="1288" max="1288" width="5.5703125" style="139" customWidth="1"/>
    <col min="1289" max="1289" width="5.28515625" style="139" customWidth="1"/>
    <col min="1290" max="1290" width="5.42578125" style="139" customWidth="1"/>
    <col min="1291" max="1291" width="5.85546875" style="139" customWidth="1"/>
    <col min="1292" max="1293" width="4.7109375" style="139" customWidth="1"/>
    <col min="1294" max="1294" width="5.42578125" style="139" customWidth="1"/>
    <col min="1295" max="1305" width="4.7109375" style="139" customWidth="1"/>
    <col min="1306" max="1306" width="6.28515625" style="139" customWidth="1"/>
    <col min="1307" max="1307" width="13.7109375" style="139" customWidth="1"/>
    <col min="1308" max="1537" width="9.140625" style="139"/>
    <col min="1538" max="1538" width="22.85546875" style="139" customWidth="1"/>
    <col min="1539" max="1539" width="4.7109375" style="139" customWidth="1"/>
    <col min="1540" max="1540" width="27.140625" style="139" customWidth="1"/>
    <col min="1541" max="1541" width="13.85546875" style="139" customWidth="1"/>
    <col min="1542" max="1542" width="25.42578125" style="139" customWidth="1"/>
    <col min="1543" max="1543" width="6.28515625" style="139" customWidth="1"/>
    <col min="1544" max="1544" width="5.5703125" style="139" customWidth="1"/>
    <col min="1545" max="1545" width="5.28515625" style="139" customWidth="1"/>
    <col min="1546" max="1546" width="5.42578125" style="139" customWidth="1"/>
    <col min="1547" max="1547" width="5.85546875" style="139" customWidth="1"/>
    <col min="1548" max="1549" width="4.7109375" style="139" customWidth="1"/>
    <col min="1550" max="1550" width="5.42578125" style="139" customWidth="1"/>
    <col min="1551" max="1561" width="4.7109375" style="139" customWidth="1"/>
    <col min="1562" max="1562" width="6.28515625" style="139" customWidth="1"/>
    <col min="1563" max="1563" width="13.7109375" style="139" customWidth="1"/>
    <col min="1564" max="1793" width="9.140625" style="139"/>
    <col min="1794" max="1794" width="22.85546875" style="139" customWidth="1"/>
    <col min="1795" max="1795" width="4.7109375" style="139" customWidth="1"/>
    <col min="1796" max="1796" width="27.140625" style="139" customWidth="1"/>
    <col min="1797" max="1797" width="13.85546875" style="139" customWidth="1"/>
    <col min="1798" max="1798" width="25.42578125" style="139" customWidth="1"/>
    <col min="1799" max="1799" width="6.28515625" style="139" customWidth="1"/>
    <col min="1800" max="1800" width="5.5703125" style="139" customWidth="1"/>
    <col min="1801" max="1801" width="5.28515625" style="139" customWidth="1"/>
    <col min="1802" max="1802" width="5.42578125" style="139" customWidth="1"/>
    <col min="1803" max="1803" width="5.85546875" style="139" customWidth="1"/>
    <col min="1804" max="1805" width="4.7109375" style="139" customWidth="1"/>
    <col min="1806" max="1806" width="5.42578125" style="139" customWidth="1"/>
    <col min="1807" max="1817" width="4.7109375" style="139" customWidth="1"/>
    <col min="1818" max="1818" width="6.28515625" style="139" customWidth="1"/>
    <col min="1819" max="1819" width="13.7109375" style="139" customWidth="1"/>
    <col min="1820" max="2049" width="9.140625" style="139"/>
    <col min="2050" max="2050" width="22.85546875" style="139" customWidth="1"/>
    <col min="2051" max="2051" width="4.7109375" style="139" customWidth="1"/>
    <col min="2052" max="2052" width="27.140625" style="139" customWidth="1"/>
    <col min="2053" max="2053" width="13.85546875" style="139" customWidth="1"/>
    <col min="2054" max="2054" width="25.42578125" style="139" customWidth="1"/>
    <col min="2055" max="2055" width="6.28515625" style="139" customWidth="1"/>
    <col min="2056" max="2056" width="5.5703125" style="139" customWidth="1"/>
    <col min="2057" max="2057" width="5.28515625" style="139" customWidth="1"/>
    <col min="2058" max="2058" width="5.42578125" style="139" customWidth="1"/>
    <col min="2059" max="2059" width="5.85546875" style="139" customWidth="1"/>
    <col min="2060" max="2061" width="4.7109375" style="139" customWidth="1"/>
    <col min="2062" max="2062" width="5.42578125" style="139" customWidth="1"/>
    <col min="2063" max="2073" width="4.7109375" style="139" customWidth="1"/>
    <col min="2074" max="2074" width="6.28515625" style="139" customWidth="1"/>
    <col min="2075" max="2075" width="13.7109375" style="139" customWidth="1"/>
    <col min="2076" max="2305" width="9.140625" style="139"/>
    <col min="2306" max="2306" width="22.85546875" style="139" customWidth="1"/>
    <col min="2307" max="2307" width="4.7109375" style="139" customWidth="1"/>
    <col min="2308" max="2308" width="27.140625" style="139" customWidth="1"/>
    <col min="2309" max="2309" width="13.85546875" style="139" customWidth="1"/>
    <col min="2310" max="2310" width="25.42578125" style="139" customWidth="1"/>
    <col min="2311" max="2311" width="6.28515625" style="139" customWidth="1"/>
    <col min="2312" max="2312" width="5.5703125" style="139" customWidth="1"/>
    <col min="2313" max="2313" width="5.28515625" style="139" customWidth="1"/>
    <col min="2314" max="2314" width="5.42578125" style="139" customWidth="1"/>
    <col min="2315" max="2315" width="5.85546875" style="139" customWidth="1"/>
    <col min="2316" max="2317" width="4.7109375" style="139" customWidth="1"/>
    <col min="2318" max="2318" width="5.42578125" style="139" customWidth="1"/>
    <col min="2319" max="2329" width="4.7109375" style="139" customWidth="1"/>
    <col min="2330" max="2330" width="6.28515625" style="139" customWidth="1"/>
    <col min="2331" max="2331" width="13.7109375" style="139" customWidth="1"/>
    <col min="2332" max="2561" width="9.140625" style="139"/>
    <col min="2562" max="2562" width="22.85546875" style="139" customWidth="1"/>
    <col min="2563" max="2563" width="4.7109375" style="139" customWidth="1"/>
    <col min="2564" max="2564" width="27.140625" style="139" customWidth="1"/>
    <col min="2565" max="2565" width="13.85546875" style="139" customWidth="1"/>
    <col min="2566" max="2566" width="25.42578125" style="139" customWidth="1"/>
    <col min="2567" max="2567" width="6.28515625" style="139" customWidth="1"/>
    <col min="2568" max="2568" width="5.5703125" style="139" customWidth="1"/>
    <col min="2569" max="2569" width="5.28515625" style="139" customWidth="1"/>
    <col min="2570" max="2570" width="5.42578125" style="139" customWidth="1"/>
    <col min="2571" max="2571" width="5.85546875" style="139" customWidth="1"/>
    <col min="2572" max="2573" width="4.7109375" style="139" customWidth="1"/>
    <col min="2574" max="2574" width="5.42578125" style="139" customWidth="1"/>
    <col min="2575" max="2585" width="4.7109375" style="139" customWidth="1"/>
    <col min="2586" max="2586" width="6.28515625" style="139" customWidth="1"/>
    <col min="2587" max="2587" width="13.7109375" style="139" customWidth="1"/>
    <col min="2588" max="2817" width="9.140625" style="139"/>
    <col min="2818" max="2818" width="22.85546875" style="139" customWidth="1"/>
    <col min="2819" max="2819" width="4.7109375" style="139" customWidth="1"/>
    <col min="2820" max="2820" width="27.140625" style="139" customWidth="1"/>
    <col min="2821" max="2821" width="13.85546875" style="139" customWidth="1"/>
    <col min="2822" max="2822" width="25.42578125" style="139" customWidth="1"/>
    <col min="2823" max="2823" width="6.28515625" style="139" customWidth="1"/>
    <col min="2824" max="2824" width="5.5703125" style="139" customWidth="1"/>
    <col min="2825" max="2825" width="5.28515625" style="139" customWidth="1"/>
    <col min="2826" max="2826" width="5.42578125" style="139" customWidth="1"/>
    <col min="2827" max="2827" width="5.85546875" style="139" customWidth="1"/>
    <col min="2828" max="2829" width="4.7109375" style="139" customWidth="1"/>
    <col min="2830" max="2830" width="5.42578125" style="139" customWidth="1"/>
    <col min="2831" max="2841" width="4.7109375" style="139" customWidth="1"/>
    <col min="2842" max="2842" width="6.28515625" style="139" customWidth="1"/>
    <col min="2843" max="2843" width="13.7109375" style="139" customWidth="1"/>
    <col min="2844" max="3073" width="9.140625" style="139"/>
    <col min="3074" max="3074" width="22.85546875" style="139" customWidth="1"/>
    <col min="3075" max="3075" width="4.7109375" style="139" customWidth="1"/>
    <col min="3076" max="3076" width="27.140625" style="139" customWidth="1"/>
    <col min="3077" max="3077" width="13.85546875" style="139" customWidth="1"/>
    <col min="3078" max="3078" width="25.42578125" style="139" customWidth="1"/>
    <col min="3079" max="3079" width="6.28515625" style="139" customWidth="1"/>
    <col min="3080" max="3080" width="5.5703125" style="139" customWidth="1"/>
    <col min="3081" max="3081" width="5.28515625" style="139" customWidth="1"/>
    <col min="3082" max="3082" width="5.42578125" style="139" customWidth="1"/>
    <col min="3083" max="3083" width="5.85546875" style="139" customWidth="1"/>
    <col min="3084" max="3085" width="4.7109375" style="139" customWidth="1"/>
    <col min="3086" max="3086" width="5.42578125" style="139" customWidth="1"/>
    <col min="3087" max="3097" width="4.7109375" style="139" customWidth="1"/>
    <col min="3098" max="3098" width="6.28515625" style="139" customWidth="1"/>
    <col min="3099" max="3099" width="13.7109375" style="139" customWidth="1"/>
    <col min="3100" max="3329" width="9.140625" style="139"/>
    <col min="3330" max="3330" width="22.85546875" style="139" customWidth="1"/>
    <col min="3331" max="3331" width="4.7109375" style="139" customWidth="1"/>
    <col min="3332" max="3332" width="27.140625" style="139" customWidth="1"/>
    <col min="3333" max="3333" width="13.85546875" style="139" customWidth="1"/>
    <col min="3334" max="3334" width="25.42578125" style="139" customWidth="1"/>
    <col min="3335" max="3335" width="6.28515625" style="139" customWidth="1"/>
    <col min="3336" max="3336" width="5.5703125" style="139" customWidth="1"/>
    <col min="3337" max="3337" width="5.28515625" style="139" customWidth="1"/>
    <col min="3338" max="3338" width="5.42578125" style="139" customWidth="1"/>
    <col min="3339" max="3339" width="5.85546875" style="139" customWidth="1"/>
    <col min="3340" max="3341" width="4.7109375" style="139" customWidth="1"/>
    <col min="3342" max="3342" width="5.42578125" style="139" customWidth="1"/>
    <col min="3343" max="3353" width="4.7109375" style="139" customWidth="1"/>
    <col min="3354" max="3354" width="6.28515625" style="139" customWidth="1"/>
    <col min="3355" max="3355" width="13.7109375" style="139" customWidth="1"/>
    <col min="3356" max="3585" width="9.140625" style="139"/>
    <col min="3586" max="3586" width="22.85546875" style="139" customWidth="1"/>
    <col min="3587" max="3587" width="4.7109375" style="139" customWidth="1"/>
    <col min="3588" max="3588" width="27.140625" style="139" customWidth="1"/>
    <col min="3589" max="3589" width="13.85546875" style="139" customWidth="1"/>
    <col min="3590" max="3590" width="25.42578125" style="139" customWidth="1"/>
    <col min="3591" max="3591" width="6.28515625" style="139" customWidth="1"/>
    <col min="3592" max="3592" width="5.5703125" style="139" customWidth="1"/>
    <col min="3593" max="3593" width="5.28515625" style="139" customWidth="1"/>
    <col min="3594" max="3594" width="5.42578125" style="139" customWidth="1"/>
    <col min="3595" max="3595" width="5.85546875" style="139" customWidth="1"/>
    <col min="3596" max="3597" width="4.7109375" style="139" customWidth="1"/>
    <col min="3598" max="3598" width="5.42578125" style="139" customWidth="1"/>
    <col min="3599" max="3609" width="4.7109375" style="139" customWidth="1"/>
    <col min="3610" max="3610" width="6.28515625" style="139" customWidth="1"/>
    <col min="3611" max="3611" width="13.7109375" style="139" customWidth="1"/>
    <col min="3612" max="3841" width="9.140625" style="139"/>
    <col min="3842" max="3842" width="22.85546875" style="139" customWidth="1"/>
    <col min="3843" max="3843" width="4.7109375" style="139" customWidth="1"/>
    <col min="3844" max="3844" width="27.140625" style="139" customWidth="1"/>
    <col min="3845" max="3845" width="13.85546875" style="139" customWidth="1"/>
    <col min="3846" max="3846" width="25.42578125" style="139" customWidth="1"/>
    <col min="3847" max="3847" width="6.28515625" style="139" customWidth="1"/>
    <col min="3848" max="3848" width="5.5703125" style="139" customWidth="1"/>
    <col min="3849" max="3849" width="5.28515625" style="139" customWidth="1"/>
    <col min="3850" max="3850" width="5.42578125" style="139" customWidth="1"/>
    <col min="3851" max="3851" width="5.85546875" style="139" customWidth="1"/>
    <col min="3852" max="3853" width="4.7109375" style="139" customWidth="1"/>
    <col min="3854" max="3854" width="5.42578125" style="139" customWidth="1"/>
    <col min="3855" max="3865" width="4.7109375" style="139" customWidth="1"/>
    <col min="3866" max="3866" width="6.28515625" style="139" customWidth="1"/>
    <col min="3867" max="3867" width="13.7109375" style="139" customWidth="1"/>
    <col min="3868" max="4097" width="9.140625" style="139"/>
    <col min="4098" max="4098" width="22.85546875" style="139" customWidth="1"/>
    <col min="4099" max="4099" width="4.7109375" style="139" customWidth="1"/>
    <col min="4100" max="4100" width="27.140625" style="139" customWidth="1"/>
    <col min="4101" max="4101" width="13.85546875" style="139" customWidth="1"/>
    <col min="4102" max="4102" width="25.42578125" style="139" customWidth="1"/>
    <col min="4103" max="4103" width="6.28515625" style="139" customWidth="1"/>
    <col min="4104" max="4104" width="5.5703125" style="139" customWidth="1"/>
    <col min="4105" max="4105" width="5.28515625" style="139" customWidth="1"/>
    <col min="4106" max="4106" width="5.42578125" style="139" customWidth="1"/>
    <col min="4107" max="4107" width="5.85546875" style="139" customWidth="1"/>
    <col min="4108" max="4109" width="4.7109375" style="139" customWidth="1"/>
    <col min="4110" max="4110" width="5.42578125" style="139" customWidth="1"/>
    <col min="4111" max="4121" width="4.7109375" style="139" customWidth="1"/>
    <col min="4122" max="4122" width="6.28515625" style="139" customWidth="1"/>
    <col min="4123" max="4123" width="13.7109375" style="139" customWidth="1"/>
    <col min="4124" max="4353" width="9.140625" style="139"/>
    <col min="4354" max="4354" width="22.85546875" style="139" customWidth="1"/>
    <col min="4355" max="4355" width="4.7109375" style="139" customWidth="1"/>
    <col min="4356" max="4356" width="27.140625" style="139" customWidth="1"/>
    <col min="4357" max="4357" width="13.85546875" style="139" customWidth="1"/>
    <col min="4358" max="4358" width="25.42578125" style="139" customWidth="1"/>
    <col min="4359" max="4359" width="6.28515625" style="139" customWidth="1"/>
    <col min="4360" max="4360" width="5.5703125" style="139" customWidth="1"/>
    <col min="4361" max="4361" width="5.28515625" style="139" customWidth="1"/>
    <col min="4362" max="4362" width="5.42578125" style="139" customWidth="1"/>
    <col min="4363" max="4363" width="5.85546875" style="139" customWidth="1"/>
    <col min="4364" max="4365" width="4.7109375" style="139" customWidth="1"/>
    <col min="4366" max="4366" width="5.42578125" style="139" customWidth="1"/>
    <col min="4367" max="4377" width="4.7109375" style="139" customWidth="1"/>
    <col min="4378" max="4378" width="6.28515625" style="139" customWidth="1"/>
    <col min="4379" max="4379" width="13.7109375" style="139" customWidth="1"/>
    <col min="4380" max="4609" width="9.140625" style="139"/>
    <col min="4610" max="4610" width="22.85546875" style="139" customWidth="1"/>
    <col min="4611" max="4611" width="4.7109375" style="139" customWidth="1"/>
    <col min="4612" max="4612" width="27.140625" style="139" customWidth="1"/>
    <col min="4613" max="4613" width="13.85546875" style="139" customWidth="1"/>
    <col min="4614" max="4614" width="25.42578125" style="139" customWidth="1"/>
    <col min="4615" max="4615" width="6.28515625" style="139" customWidth="1"/>
    <col min="4616" max="4616" width="5.5703125" style="139" customWidth="1"/>
    <col min="4617" max="4617" width="5.28515625" style="139" customWidth="1"/>
    <col min="4618" max="4618" width="5.42578125" style="139" customWidth="1"/>
    <col min="4619" max="4619" width="5.85546875" style="139" customWidth="1"/>
    <col min="4620" max="4621" width="4.7109375" style="139" customWidth="1"/>
    <col min="4622" max="4622" width="5.42578125" style="139" customWidth="1"/>
    <col min="4623" max="4633" width="4.7109375" style="139" customWidth="1"/>
    <col min="4634" max="4634" width="6.28515625" style="139" customWidth="1"/>
    <col min="4635" max="4635" width="13.7109375" style="139" customWidth="1"/>
    <col min="4636" max="4865" width="9.140625" style="139"/>
    <col min="4866" max="4866" width="22.85546875" style="139" customWidth="1"/>
    <col min="4867" max="4867" width="4.7109375" style="139" customWidth="1"/>
    <col min="4868" max="4868" width="27.140625" style="139" customWidth="1"/>
    <col min="4869" max="4869" width="13.85546875" style="139" customWidth="1"/>
    <col min="4870" max="4870" width="25.42578125" style="139" customWidth="1"/>
    <col min="4871" max="4871" width="6.28515625" style="139" customWidth="1"/>
    <col min="4872" max="4872" width="5.5703125" style="139" customWidth="1"/>
    <col min="4873" max="4873" width="5.28515625" style="139" customWidth="1"/>
    <col min="4874" max="4874" width="5.42578125" style="139" customWidth="1"/>
    <col min="4875" max="4875" width="5.85546875" style="139" customWidth="1"/>
    <col min="4876" max="4877" width="4.7109375" style="139" customWidth="1"/>
    <col min="4878" max="4878" width="5.42578125" style="139" customWidth="1"/>
    <col min="4879" max="4889" width="4.7109375" style="139" customWidth="1"/>
    <col min="4890" max="4890" width="6.28515625" style="139" customWidth="1"/>
    <col min="4891" max="4891" width="13.7109375" style="139" customWidth="1"/>
    <col min="4892" max="5121" width="9.140625" style="139"/>
    <col min="5122" max="5122" width="22.85546875" style="139" customWidth="1"/>
    <col min="5123" max="5123" width="4.7109375" style="139" customWidth="1"/>
    <col min="5124" max="5124" width="27.140625" style="139" customWidth="1"/>
    <col min="5125" max="5125" width="13.85546875" style="139" customWidth="1"/>
    <col min="5126" max="5126" width="25.42578125" style="139" customWidth="1"/>
    <col min="5127" max="5127" width="6.28515625" style="139" customWidth="1"/>
    <col min="5128" max="5128" width="5.5703125" style="139" customWidth="1"/>
    <col min="5129" max="5129" width="5.28515625" style="139" customWidth="1"/>
    <col min="5130" max="5130" width="5.42578125" style="139" customWidth="1"/>
    <col min="5131" max="5131" width="5.85546875" style="139" customWidth="1"/>
    <col min="5132" max="5133" width="4.7109375" style="139" customWidth="1"/>
    <col min="5134" max="5134" width="5.42578125" style="139" customWidth="1"/>
    <col min="5135" max="5145" width="4.7109375" style="139" customWidth="1"/>
    <col min="5146" max="5146" width="6.28515625" style="139" customWidth="1"/>
    <col min="5147" max="5147" width="13.7109375" style="139" customWidth="1"/>
    <col min="5148" max="5377" width="9.140625" style="139"/>
    <col min="5378" max="5378" width="22.85546875" style="139" customWidth="1"/>
    <col min="5379" max="5379" width="4.7109375" style="139" customWidth="1"/>
    <col min="5380" max="5380" width="27.140625" style="139" customWidth="1"/>
    <col min="5381" max="5381" width="13.85546875" style="139" customWidth="1"/>
    <col min="5382" max="5382" width="25.42578125" style="139" customWidth="1"/>
    <col min="5383" max="5383" width="6.28515625" style="139" customWidth="1"/>
    <col min="5384" max="5384" width="5.5703125" style="139" customWidth="1"/>
    <col min="5385" max="5385" width="5.28515625" style="139" customWidth="1"/>
    <col min="5386" max="5386" width="5.42578125" style="139" customWidth="1"/>
    <col min="5387" max="5387" width="5.85546875" style="139" customWidth="1"/>
    <col min="5388" max="5389" width="4.7109375" style="139" customWidth="1"/>
    <col min="5390" max="5390" width="5.42578125" style="139" customWidth="1"/>
    <col min="5391" max="5401" width="4.7109375" style="139" customWidth="1"/>
    <col min="5402" max="5402" width="6.28515625" style="139" customWidth="1"/>
    <col min="5403" max="5403" width="13.7109375" style="139" customWidth="1"/>
    <col min="5404" max="5633" width="9.140625" style="139"/>
    <col min="5634" max="5634" width="22.85546875" style="139" customWidth="1"/>
    <col min="5635" max="5635" width="4.7109375" style="139" customWidth="1"/>
    <col min="5636" max="5636" width="27.140625" style="139" customWidth="1"/>
    <col min="5637" max="5637" width="13.85546875" style="139" customWidth="1"/>
    <col min="5638" max="5638" width="25.42578125" style="139" customWidth="1"/>
    <col min="5639" max="5639" width="6.28515625" style="139" customWidth="1"/>
    <col min="5640" max="5640" width="5.5703125" style="139" customWidth="1"/>
    <col min="5641" max="5641" width="5.28515625" style="139" customWidth="1"/>
    <col min="5642" max="5642" width="5.42578125" style="139" customWidth="1"/>
    <col min="5643" max="5643" width="5.85546875" style="139" customWidth="1"/>
    <col min="5644" max="5645" width="4.7109375" style="139" customWidth="1"/>
    <col min="5646" max="5646" width="5.42578125" style="139" customWidth="1"/>
    <col min="5647" max="5657" width="4.7109375" style="139" customWidth="1"/>
    <col min="5658" max="5658" width="6.28515625" style="139" customWidth="1"/>
    <col min="5659" max="5659" width="13.7109375" style="139" customWidth="1"/>
    <col min="5660" max="5889" width="9.140625" style="139"/>
    <col min="5890" max="5890" width="22.85546875" style="139" customWidth="1"/>
    <col min="5891" max="5891" width="4.7109375" style="139" customWidth="1"/>
    <col min="5892" max="5892" width="27.140625" style="139" customWidth="1"/>
    <col min="5893" max="5893" width="13.85546875" style="139" customWidth="1"/>
    <col min="5894" max="5894" width="25.42578125" style="139" customWidth="1"/>
    <col min="5895" max="5895" width="6.28515625" style="139" customWidth="1"/>
    <col min="5896" max="5896" width="5.5703125" style="139" customWidth="1"/>
    <col min="5897" max="5897" width="5.28515625" style="139" customWidth="1"/>
    <col min="5898" max="5898" width="5.42578125" style="139" customWidth="1"/>
    <col min="5899" max="5899" width="5.85546875" style="139" customWidth="1"/>
    <col min="5900" max="5901" width="4.7109375" style="139" customWidth="1"/>
    <col min="5902" max="5902" width="5.42578125" style="139" customWidth="1"/>
    <col min="5903" max="5913" width="4.7109375" style="139" customWidth="1"/>
    <col min="5914" max="5914" width="6.28515625" style="139" customWidth="1"/>
    <col min="5915" max="5915" width="13.7109375" style="139" customWidth="1"/>
    <col min="5916" max="6145" width="9.140625" style="139"/>
    <col min="6146" max="6146" width="22.85546875" style="139" customWidth="1"/>
    <col min="6147" max="6147" width="4.7109375" style="139" customWidth="1"/>
    <col min="6148" max="6148" width="27.140625" style="139" customWidth="1"/>
    <col min="6149" max="6149" width="13.85546875" style="139" customWidth="1"/>
    <col min="6150" max="6150" width="25.42578125" style="139" customWidth="1"/>
    <col min="6151" max="6151" width="6.28515625" style="139" customWidth="1"/>
    <col min="6152" max="6152" width="5.5703125" style="139" customWidth="1"/>
    <col min="6153" max="6153" width="5.28515625" style="139" customWidth="1"/>
    <col min="6154" max="6154" width="5.42578125" style="139" customWidth="1"/>
    <col min="6155" max="6155" width="5.85546875" style="139" customWidth="1"/>
    <col min="6156" max="6157" width="4.7109375" style="139" customWidth="1"/>
    <col min="6158" max="6158" width="5.42578125" style="139" customWidth="1"/>
    <col min="6159" max="6169" width="4.7109375" style="139" customWidth="1"/>
    <col min="6170" max="6170" width="6.28515625" style="139" customWidth="1"/>
    <col min="6171" max="6171" width="13.7109375" style="139" customWidth="1"/>
    <col min="6172" max="6401" width="9.140625" style="139"/>
    <col min="6402" max="6402" width="22.85546875" style="139" customWidth="1"/>
    <col min="6403" max="6403" width="4.7109375" style="139" customWidth="1"/>
    <col min="6404" max="6404" width="27.140625" style="139" customWidth="1"/>
    <col min="6405" max="6405" width="13.85546875" style="139" customWidth="1"/>
    <col min="6406" max="6406" width="25.42578125" style="139" customWidth="1"/>
    <col min="6407" max="6407" width="6.28515625" style="139" customWidth="1"/>
    <col min="6408" max="6408" width="5.5703125" style="139" customWidth="1"/>
    <col min="6409" max="6409" width="5.28515625" style="139" customWidth="1"/>
    <col min="6410" max="6410" width="5.42578125" style="139" customWidth="1"/>
    <col min="6411" max="6411" width="5.85546875" style="139" customWidth="1"/>
    <col min="6412" max="6413" width="4.7109375" style="139" customWidth="1"/>
    <col min="6414" max="6414" width="5.42578125" style="139" customWidth="1"/>
    <col min="6415" max="6425" width="4.7109375" style="139" customWidth="1"/>
    <col min="6426" max="6426" width="6.28515625" style="139" customWidth="1"/>
    <col min="6427" max="6427" width="13.7109375" style="139" customWidth="1"/>
    <col min="6428" max="6657" width="9.140625" style="139"/>
    <col min="6658" max="6658" width="22.85546875" style="139" customWidth="1"/>
    <col min="6659" max="6659" width="4.7109375" style="139" customWidth="1"/>
    <col min="6660" max="6660" width="27.140625" style="139" customWidth="1"/>
    <col min="6661" max="6661" width="13.85546875" style="139" customWidth="1"/>
    <col min="6662" max="6662" width="25.42578125" style="139" customWidth="1"/>
    <col min="6663" max="6663" width="6.28515625" style="139" customWidth="1"/>
    <col min="6664" max="6664" width="5.5703125" style="139" customWidth="1"/>
    <col min="6665" max="6665" width="5.28515625" style="139" customWidth="1"/>
    <col min="6666" max="6666" width="5.42578125" style="139" customWidth="1"/>
    <col min="6667" max="6667" width="5.85546875" style="139" customWidth="1"/>
    <col min="6668" max="6669" width="4.7109375" style="139" customWidth="1"/>
    <col min="6670" max="6670" width="5.42578125" style="139" customWidth="1"/>
    <col min="6671" max="6681" width="4.7109375" style="139" customWidth="1"/>
    <col min="6682" max="6682" width="6.28515625" style="139" customWidth="1"/>
    <col min="6683" max="6683" width="13.7109375" style="139" customWidth="1"/>
    <col min="6684" max="6913" width="9.140625" style="139"/>
    <col min="6914" max="6914" width="22.85546875" style="139" customWidth="1"/>
    <col min="6915" max="6915" width="4.7109375" style="139" customWidth="1"/>
    <col min="6916" max="6916" width="27.140625" style="139" customWidth="1"/>
    <col min="6917" max="6917" width="13.85546875" style="139" customWidth="1"/>
    <col min="6918" max="6918" width="25.42578125" style="139" customWidth="1"/>
    <col min="6919" max="6919" width="6.28515625" style="139" customWidth="1"/>
    <col min="6920" max="6920" width="5.5703125" style="139" customWidth="1"/>
    <col min="6921" max="6921" width="5.28515625" style="139" customWidth="1"/>
    <col min="6922" max="6922" width="5.42578125" style="139" customWidth="1"/>
    <col min="6923" max="6923" width="5.85546875" style="139" customWidth="1"/>
    <col min="6924" max="6925" width="4.7109375" style="139" customWidth="1"/>
    <col min="6926" max="6926" width="5.42578125" style="139" customWidth="1"/>
    <col min="6927" max="6937" width="4.7109375" style="139" customWidth="1"/>
    <col min="6938" max="6938" width="6.28515625" style="139" customWidth="1"/>
    <col min="6939" max="6939" width="13.7109375" style="139" customWidth="1"/>
    <col min="6940" max="7169" width="9.140625" style="139"/>
    <col min="7170" max="7170" width="22.85546875" style="139" customWidth="1"/>
    <col min="7171" max="7171" width="4.7109375" style="139" customWidth="1"/>
    <col min="7172" max="7172" width="27.140625" style="139" customWidth="1"/>
    <col min="7173" max="7173" width="13.85546875" style="139" customWidth="1"/>
    <col min="7174" max="7174" width="25.42578125" style="139" customWidth="1"/>
    <col min="7175" max="7175" width="6.28515625" style="139" customWidth="1"/>
    <col min="7176" max="7176" width="5.5703125" style="139" customWidth="1"/>
    <col min="7177" max="7177" width="5.28515625" style="139" customWidth="1"/>
    <col min="7178" max="7178" width="5.42578125" style="139" customWidth="1"/>
    <col min="7179" max="7179" width="5.85546875" style="139" customWidth="1"/>
    <col min="7180" max="7181" width="4.7109375" style="139" customWidth="1"/>
    <col min="7182" max="7182" width="5.42578125" style="139" customWidth="1"/>
    <col min="7183" max="7193" width="4.7109375" style="139" customWidth="1"/>
    <col min="7194" max="7194" width="6.28515625" style="139" customWidth="1"/>
    <col min="7195" max="7195" width="13.7109375" style="139" customWidth="1"/>
    <col min="7196" max="7425" width="9.140625" style="139"/>
    <col min="7426" max="7426" width="22.85546875" style="139" customWidth="1"/>
    <col min="7427" max="7427" width="4.7109375" style="139" customWidth="1"/>
    <col min="7428" max="7428" width="27.140625" style="139" customWidth="1"/>
    <col min="7429" max="7429" width="13.85546875" style="139" customWidth="1"/>
    <col min="7430" max="7430" width="25.42578125" style="139" customWidth="1"/>
    <col min="7431" max="7431" width="6.28515625" style="139" customWidth="1"/>
    <col min="7432" max="7432" width="5.5703125" style="139" customWidth="1"/>
    <col min="7433" max="7433" width="5.28515625" style="139" customWidth="1"/>
    <col min="7434" max="7434" width="5.42578125" style="139" customWidth="1"/>
    <col min="7435" max="7435" width="5.85546875" style="139" customWidth="1"/>
    <col min="7436" max="7437" width="4.7109375" style="139" customWidth="1"/>
    <col min="7438" max="7438" width="5.42578125" style="139" customWidth="1"/>
    <col min="7439" max="7449" width="4.7109375" style="139" customWidth="1"/>
    <col min="7450" max="7450" width="6.28515625" style="139" customWidth="1"/>
    <col min="7451" max="7451" width="13.7109375" style="139" customWidth="1"/>
    <col min="7452" max="7681" width="9.140625" style="139"/>
    <col min="7682" max="7682" width="22.85546875" style="139" customWidth="1"/>
    <col min="7683" max="7683" width="4.7109375" style="139" customWidth="1"/>
    <col min="7684" max="7684" width="27.140625" style="139" customWidth="1"/>
    <col min="7685" max="7685" width="13.85546875" style="139" customWidth="1"/>
    <col min="7686" max="7686" width="25.42578125" style="139" customWidth="1"/>
    <col min="7687" max="7687" width="6.28515625" style="139" customWidth="1"/>
    <col min="7688" max="7688" width="5.5703125" style="139" customWidth="1"/>
    <col min="7689" max="7689" width="5.28515625" style="139" customWidth="1"/>
    <col min="7690" max="7690" width="5.42578125" style="139" customWidth="1"/>
    <col min="7691" max="7691" width="5.85546875" style="139" customWidth="1"/>
    <col min="7692" max="7693" width="4.7109375" style="139" customWidth="1"/>
    <col min="7694" max="7694" width="5.42578125" style="139" customWidth="1"/>
    <col min="7695" max="7705" width="4.7109375" style="139" customWidth="1"/>
    <col min="7706" max="7706" width="6.28515625" style="139" customWidth="1"/>
    <col min="7707" max="7707" width="13.7109375" style="139" customWidth="1"/>
    <col min="7708" max="7937" width="9.140625" style="139"/>
    <col min="7938" max="7938" width="22.85546875" style="139" customWidth="1"/>
    <col min="7939" max="7939" width="4.7109375" style="139" customWidth="1"/>
    <col min="7940" max="7940" width="27.140625" style="139" customWidth="1"/>
    <col min="7941" max="7941" width="13.85546875" style="139" customWidth="1"/>
    <col min="7942" max="7942" width="25.42578125" style="139" customWidth="1"/>
    <col min="7943" max="7943" width="6.28515625" style="139" customWidth="1"/>
    <col min="7944" max="7944" width="5.5703125" style="139" customWidth="1"/>
    <col min="7945" max="7945" width="5.28515625" style="139" customWidth="1"/>
    <col min="7946" max="7946" width="5.42578125" style="139" customWidth="1"/>
    <col min="7947" max="7947" width="5.85546875" style="139" customWidth="1"/>
    <col min="7948" max="7949" width="4.7109375" style="139" customWidth="1"/>
    <col min="7950" max="7950" width="5.42578125" style="139" customWidth="1"/>
    <col min="7951" max="7961" width="4.7109375" style="139" customWidth="1"/>
    <col min="7962" max="7962" width="6.28515625" style="139" customWidth="1"/>
    <col min="7963" max="7963" width="13.7109375" style="139" customWidth="1"/>
    <col min="7964" max="8193" width="9.140625" style="139"/>
    <col min="8194" max="8194" width="22.85546875" style="139" customWidth="1"/>
    <col min="8195" max="8195" width="4.7109375" style="139" customWidth="1"/>
    <col min="8196" max="8196" width="27.140625" style="139" customWidth="1"/>
    <col min="8197" max="8197" width="13.85546875" style="139" customWidth="1"/>
    <col min="8198" max="8198" width="25.42578125" style="139" customWidth="1"/>
    <col min="8199" max="8199" width="6.28515625" style="139" customWidth="1"/>
    <col min="8200" max="8200" width="5.5703125" style="139" customWidth="1"/>
    <col min="8201" max="8201" width="5.28515625" style="139" customWidth="1"/>
    <col min="8202" max="8202" width="5.42578125" style="139" customWidth="1"/>
    <col min="8203" max="8203" width="5.85546875" style="139" customWidth="1"/>
    <col min="8204" max="8205" width="4.7109375" style="139" customWidth="1"/>
    <col min="8206" max="8206" width="5.42578125" style="139" customWidth="1"/>
    <col min="8207" max="8217" width="4.7109375" style="139" customWidth="1"/>
    <col min="8218" max="8218" width="6.28515625" style="139" customWidth="1"/>
    <col min="8219" max="8219" width="13.7109375" style="139" customWidth="1"/>
    <col min="8220" max="8449" width="9.140625" style="139"/>
    <col min="8450" max="8450" width="22.85546875" style="139" customWidth="1"/>
    <col min="8451" max="8451" width="4.7109375" style="139" customWidth="1"/>
    <col min="8452" max="8452" width="27.140625" style="139" customWidth="1"/>
    <col min="8453" max="8453" width="13.85546875" style="139" customWidth="1"/>
    <col min="8454" max="8454" width="25.42578125" style="139" customWidth="1"/>
    <col min="8455" max="8455" width="6.28515625" style="139" customWidth="1"/>
    <col min="8456" max="8456" width="5.5703125" style="139" customWidth="1"/>
    <col min="8457" max="8457" width="5.28515625" style="139" customWidth="1"/>
    <col min="8458" max="8458" width="5.42578125" style="139" customWidth="1"/>
    <col min="8459" max="8459" width="5.85546875" style="139" customWidth="1"/>
    <col min="8460" max="8461" width="4.7109375" style="139" customWidth="1"/>
    <col min="8462" max="8462" width="5.42578125" style="139" customWidth="1"/>
    <col min="8463" max="8473" width="4.7109375" style="139" customWidth="1"/>
    <col min="8474" max="8474" width="6.28515625" style="139" customWidth="1"/>
    <col min="8475" max="8475" width="13.7109375" style="139" customWidth="1"/>
    <col min="8476" max="8705" width="9.140625" style="139"/>
    <col min="8706" max="8706" width="22.85546875" style="139" customWidth="1"/>
    <col min="8707" max="8707" width="4.7109375" style="139" customWidth="1"/>
    <col min="8708" max="8708" width="27.140625" style="139" customWidth="1"/>
    <col min="8709" max="8709" width="13.85546875" style="139" customWidth="1"/>
    <col min="8710" max="8710" width="25.42578125" style="139" customWidth="1"/>
    <col min="8711" max="8711" width="6.28515625" style="139" customWidth="1"/>
    <col min="8712" max="8712" width="5.5703125" style="139" customWidth="1"/>
    <col min="8713" max="8713" width="5.28515625" style="139" customWidth="1"/>
    <col min="8714" max="8714" width="5.42578125" style="139" customWidth="1"/>
    <col min="8715" max="8715" width="5.85546875" style="139" customWidth="1"/>
    <col min="8716" max="8717" width="4.7109375" style="139" customWidth="1"/>
    <col min="8718" max="8718" width="5.42578125" style="139" customWidth="1"/>
    <col min="8719" max="8729" width="4.7109375" style="139" customWidth="1"/>
    <col min="8730" max="8730" width="6.28515625" style="139" customWidth="1"/>
    <col min="8731" max="8731" width="13.7109375" style="139" customWidth="1"/>
    <col min="8732" max="8961" width="9.140625" style="139"/>
    <col min="8962" max="8962" width="22.85546875" style="139" customWidth="1"/>
    <col min="8963" max="8963" width="4.7109375" style="139" customWidth="1"/>
    <col min="8964" max="8964" width="27.140625" style="139" customWidth="1"/>
    <col min="8965" max="8965" width="13.85546875" style="139" customWidth="1"/>
    <col min="8966" max="8966" width="25.42578125" style="139" customWidth="1"/>
    <col min="8967" max="8967" width="6.28515625" style="139" customWidth="1"/>
    <col min="8968" max="8968" width="5.5703125" style="139" customWidth="1"/>
    <col min="8969" max="8969" width="5.28515625" style="139" customWidth="1"/>
    <col min="8970" max="8970" width="5.42578125" style="139" customWidth="1"/>
    <col min="8971" max="8971" width="5.85546875" style="139" customWidth="1"/>
    <col min="8972" max="8973" width="4.7109375" style="139" customWidth="1"/>
    <col min="8974" max="8974" width="5.42578125" style="139" customWidth="1"/>
    <col min="8975" max="8985" width="4.7109375" style="139" customWidth="1"/>
    <col min="8986" max="8986" width="6.28515625" style="139" customWidth="1"/>
    <col min="8987" max="8987" width="13.7109375" style="139" customWidth="1"/>
    <col min="8988" max="9217" width="9.140625" style="139"/>
    <col min="9218" max="9218" width="22.85546875" style="139" customWidth="1"/>
    <col min="9219" max="9219" width="4.7109375" style="139" customWidth="1"/>
    <col min="9220" max="9220" width="27.140625" style="139" customWidth="1"/>
    <col min="9221" max="9221" width="13.85546875" style="139" customWidth="1"/>
    <col min="9222" max="9222" width="25.42578125" style="139" customWidth="1"/>
    <col min="9223" max="9223" width="6.28515625" style="139" customWidth="1"/>
    <col min="9224" max="9224" width="5.5703125" style="139" customWidth="1"/>
    <col min="9225" max="9225" width="5.28515625" style="139" customWidth="1"/>
    <col min="9226" max="9226" width="5.42578125" style="139" customWidth="1"/>
    <col min="9227" max="9227" width="5.85546875" style="139" customWidth="1"/>
    <col min="9228" max="9229" width="4.7109375" style="139" customWidth="1"/>
    <col min="9230" max="9230" width="5.42578125" style="139" customWidth="1"/>
    <col min="9231" max="9241" width="4.7109375" style="139" customWidth="1"/>
    <col min="9242" max="9242" width="6.28515625" style="139" customWidth="1"/>
    <col min="9243" max="9243" width="13.7109375" style="139" customWidth="1"/>
    <col min="9244" max="9473" width="9.140625" style="139"/>
    <col min="9474" max="9474" width="22.85546875" style="139" customWidth="1"/>
    <col min="9475" max="9475" width="4.7109375" style="139" customWidth="1"/>
    <col min="9476" max="9476" width="27.140625" style="139" customWidth="1"/>
    <col min="9477" max="9477" width="13.85546875" style="139" customWidth="1"/>
    <col min="9478" max="9478" width="25.42578125" style="139" customWidth="1"/>
    <col min="9479" max="9479" width="6.28515625" style="139" customWidth="1"/>
    <col min="9480" max="9480" width="5.5703125" style="139" customWidth="1"/>
    <col min="9481" max="9481" width="5.28515625" style="139" customWidth="1"/>
    <col min="9482" max="9482" width="5.42578125" style="139" customWidth="1"/>
    <col min="9483" max="9483" width="5.85546875" style="139" customWidth="1"/>
    <col min="9484" max="9485" width="4.7109375" style="139" customWidth="1"/>
    <col min="9486" max="9486" width="5.42578125" style="139" customWidth="1"/>
    <col min="9487" max="9497" width="4.7109375" style="139" customWidth="1"/>
    <col min="9498" max="9498" width="6.28515625" style="139" customWidth="1"/>
    <col min="9499" max="9499" width="13.7109375" style="139" customWidth="1"/>
    <col min="9500" max="9729" width="9.140625" style="139"/>
    <col min="9730" max="9730" width="22.85546875" style="139" customWidth="1"/>
    <col min="9731" max="9731" width="4.7109375" style="139" customWidth="1"/>
    <col min="9732" max="9732" width="27.140625" style="139" customWidth="1"/>
    <col min="9733" max="9733" width="13.85546875" style="139" customWidth="1"/>
    <col min="9734" max="9734" width="25.42578125" style="139" customWidth="1"/>
    <col min="9735" max="9735" width="6.28515625" style="139" customWidth="1"/>
    <col min="9736" max="9736" width="5.5703125" style="139" customWidth="1"/>
    <col min="9737" max="9737" width="5.28515625" style="139" customWidth="1"/>
    <col min="9738" max="9738" width="5.42578125" style="139" customWidth="1"/>
    <col min="9739" max="9739" width="5.85546875" style="139" customWidth="1"/>
    <col min="9740" max="9741" width="4.7109375" style="139" customWidth="1"/>
    <col min="9742" max="9742" width="5.42578125" style="139" customWidth="1"/>
    <col min="9743" max="9753" width="4.7109375" style="139" customWidth="1"/>
    <col min="9754" max="9754" width="6.28515625" style="139" customWidth="1"/>
    <col min="9755" max="9755" width="13.7109375" style="139" customWidth="1"/>
    <col min="9756" max="9985" width="9.140625" style="139"/>
    <col min="9986" max="9986" width="22.85546875" style="139" customWidth="1"/>
    <col min="9987" max="9987" width="4.7109375" style="139" customWidth="1"/>
    <col min="9988" max="9988" width="27.140625" style="139" customWidth="1"/>
    <col min="9989" max="9989" width="13.85546875" style="139" customWidth="1"/>
    <col min="9990" max="9990" width="25.42578125" style="139" customWidth="1"/>
    <col min="9991" max="9991" width="6.28515625" style="139" customWidth="1"/>
    <col min="9992" max="9992" width="5.5703125" style="139" customWidth="1"/>
    <col min="9993" max="9993" width="5.28515625" style="139" customWidth="1"/>
    <col min="9994" max="9994" width="5.42578125" style="139" customWidth="1"/>
    <col min="9995" max="9995" width="5.85546875" style="139" customWidth="1"/>
    <col min="9996" max="9997" width="4.7109375" style="139" customWidth="1"/>
    <col min="9998" max="9998" width="5.42578125" style="139" customWidth="1"/>
    <col min="9999" max="10009" width="4.7109375" style="139" customWidth="1"/>
    <col min="10010" max="10010" width="6.28515625" style="139" customWidth="1"/>
    <col min="10011" max="10011" width="13.7109375" style="139" customWidth="1"/>
    <col min="10012" max="10241" width="9.140625" style="139"/>
    <col min="10242" max="10242" width="22.85546875" style="139" customWidth="1"/>
    <col min="10243" max="10243" width="4.7109375" style="139" customWidth="1"/>
    <col min="10244" max="10244" width="27.140625" style="139" customWidth="1"/>
    <col min="10245" max="10245" width="13.85546875" style="139" customWidth="1"/>
    <col min="10246" max="10246" width="25.42578125" style="139" customWidth="1"/>
    <col min="10247" max="10247" width="6.28515625" style="139" customWidth="1"/>
    <col min="10248" max="10248" width="5.5703125" style="139" customWidth="1"/>
    <col min="10249" max="10249" width="5.28515625" style="139" customWidth="1"/>
    <col min="10250" max="10250" width="5.42578125" style="139" customWidth="1"/>
    <col min="10251" max="10251" width="5.85546875" style="139" customWidth="1"/>
    <col min="10252" max="10253" width="4.7109375" style="139" customWidth="1"/>
    <col min="10254" max="10254" width="5.42578125" style="139" customWidth="1"/>
    <col min="10255" max="10265" width="4.7109375" style="139" customWidth="1"/>
    <col min="10266" max="10266" width="6.28515625" style="139" customWidth="1"/>
    <col min="10267" max="10267" width="13.7109375" style="139" customWidth="1"/>
    <col min="10268" max="10497" width="9.140625" style="139"/>
    <col min="10498" max="10498" width="22.85546875" style="139" customWidth="1"/>
    <col min="10499" max="10499" width="4.7109375" style="139" customWidth="1"/>
    <col min="10500" max="10500" width="27.140625" style="139" customWidth="1"/>
    <col min="10501" max="10501" width="13.85546875" style="139" customWidth="1"/>
    <col min="10502" max="10502" width="25.42578125" style="139" customWidth="1"/>
    <col min="10503" max="10503" width="6.28515625" style="139" customWidth="1"/>
    <col min="10504" max="10504" width="5.5703125" style="139" customWidth="1"/>
    <col min="10505" max="10505" width="5.28515625" style="139" customWidth="1"/>
    <col min="10506" max="10506" width="5.42578125" style="139" customWidth="1"/>
    <col min="10507" max="10507" width="5.85546875" style="139" customWidth="1"/>
    <col min="10508" max="10509" width="4.7109375" style="139" customWidth="1"/>
    <col min="10510" max="10510" width="5.42578125" style="139" customWidth="1"/>
    <col min="10511" max="10521" width="4.7109375" style="139" customWidth="1"/>
    <col min="10522" max="10522" width="6.28515625" style="139" customWidth="1"/>
    <col min="10523" max="10523" width="13.7109375" style="139" customWidth="1"/>
    <col min="10524" max="10753" width="9.140625" style="139"/>
    <col min="10754" max="10754" width="22.85546875" style="139" customWidth="1"/>
    <col min="10755" max="10755" width="4.7109375" style="139" customWidth="1"/>
    <col min="10756" max="10756" width="27.140625" style="139" customWidth="1"/>
    <col min="10757" max="10757" width="13.85546875" style="139" customWidth="1"/>
    <col min="10758" max="10758" width="25.42578125" style="139" customWidth="1"/>
    <col min="10759" max="10759" width="6.28515625" style="139" customWidth="1"/>
    <col min="10760" max="10760" width="5.5703125" style="139" customWidth="1"/>
    <col min="10761" max="10761" width="5.28515625" style="139" customWidth="1"/>
    <col min="10762" max="10762" width="5.42578125" style="139" customWidth="1"/>
    <col min="10763" max="10763" width="5.85546875" style="139" customWidth="1"/>
    <col min="10764" max="10765" width="4.7109375" style="139" customWidth="1"/>
    <col min="10766" max="10766" width="5.42578125" style="139" customWidth="1"/>
    <col min="10767" max="10777" width="4.7109375" style="139" customWidth="1"/>
    <col min="10778" max="10778" width="6.28515625" style="139" customWidth="1"/>
    <col min="10779" max="10779" width="13.7109375" style="139" customWidth="1"/>
    <col min="10780" max="11009" width="9.140625" style="139"/>
    <col min="11010" max="11010" width="22.85546875" style="139" customWidth="1"/>
    <col min="11011" max="11011" width="4.7109375" style="139" customWidth="1"/>
    <col min="11012" max="11012" width="27.140625" style="139" customWidth="1"/>
    <col min="11013" max="11013" width="13.85546875" style="139" customWidth="1"/>
    <col min="11014" max="11014" width="25.42578125" style="139" customWidth="1"/>
    <col min="11015" max="11015" width="6.28515625" style="139" customWidth="1"/>
    <col min="11016" max="11016" width="5.5703125" style="139" customWidth="1"/>
    <col min="11017" max="11017" width="5.28515625" style="139" customWidth="1"/>
    <col min="11018" max="11018" width="5.42578125" style="139" customWidth="1"/>
    <col min="11019" max="11019" width="5.85546875" style="139" customWidth="1"/>
    <col min="11020" max="11021" width="4.7109375" style="139" customWidth="1"/>
    <col min="11022" max="11022" width="5.42578125" style="139" customWidth="1"/>
    <col min="11023" max="11033" width="4.7109375" style="139" customWidth="1"/>
    <col min="11034" max="11034" width="6.28515625" style="139" customWidth="1"/>
    <col min="11035" max="11035" width="13.7109375" style="139" customWidth="1"/>
    <col min="11036" max="11265" width="9.140625" style="139"/>
    <col min="11266" max="11266" width="22.85546875" style="139" customWidth="1"/>
    <col min="11267" max="11267" width="4.7109375" style="139" customWidth="1"/>
    <col min="11268" max="11268" width="27.140625" style="139" customWidth="1"/>
    <col min="11269" max="11269" width="13.85546875" style="139" customWidth="1"/>
    <col min="11270" max="11270" width="25.42578125" style="139" customWidth="1"/>
    <col min="11271" max="11271" width="6.28515625" style="139" customWidth="1"/>
    <col min="11272" max="11272" width="5.5703125" style="139" customWidth="1"/>
    <col min="11273" max="11273" width="5.28515625" style="139" customWidth="1"/>
    <col min="11274" max="11274" width="5.42578125" style="139" customWidth="1"/>
    <col min="11275" max="11275" width="5.85546875" style="139" customWidth="1"/>
    <col min="11276" max="11277" width="4.7109375" style="139" customWidth="1"/>
    <col min="11278" max="11278" width="5.42578125" style="139" customWidth="1"/>
    <col min="11279" max="11289" width="4.7109375" style="139" customWidth="1"/>
    <col min="11290" max="11290" width="6.28515625" style="139" customWidth="1"/>
    <col min="11291" max="11291" width="13.7109375" style="139" customWidth="1"/>
    <col min="11292" max="11521" width="9.140625" style="139"/>
    <col min="11522" max="11522" width="22.85546875" style="139" customWidth="1"/>
    <col min="11523" max="11523" width="4.7109375" style="139" customWidth="1"/>
    <col min="11524" max="11524" width="27.140625" style="139" customWidth="1"/>
    <col min="11525" max="11525" width="13.85546875" style="139" customWidth="1"/>
    <col min="11526" max="11526" width="25.42578125" style="139" customWidth="1"/>
    <col min="11527" max="11527" width="6.28515625" style="139" customWidth="1"/>
    <col min="11528" max="11528" width="5.5703125" style="139" customWidth="1"/>
    <col min="11529" max="11529" width="5.28515625" style="139" customWidth="1"/>
    <col min="11530" max="11530" width="5.42578125" style="139" customWidth="1"/>
    <col min="11531" max="11531" width="5.85546875" style="139" customWidth="1"/>
    <col min="11532" max="11533" width="4.7109375" style="139" customWidth="1"/>
    <col min="11534" max="11534" width="5.42578125" style="139" customWidth="1"/>
    <col min="11535" max="11545" width="4.7109375" style="139" customWidth="1"/>
    <col min="11546" max="11546" width="6.28515625" style="139" customWidth="1"/>
    <col min="11547" max="11547" width="13.7109375" style="139" customWidth="1"/>
    <col min="11548" max="11777" width="9.140625" style="139"/>
    <col min="11778" max="11778" width="22.85546875" style="139" customWidth="1"/>
    <col min="11779" max="11779" width="4.7109375" style="139" customWidth="1"/>
    <col min="11780" max="11780" width="27.140625" style="139" customWidth="1"/>
    <col min="11781" max="11781" width="13.85546875" style="139" customWidth="1"/>
    <col min="11782" max="11782" width="25.42578125" style="139" customWidth="1"/>
    <col min="11783" max="11783" width="6.28515625" style="139" customWidth="1"/>
    <col min="11784" max="11784" width="5.5703125" style="139" customWidth="1"/>
    <col min="11785" max="11785" width="5.28515625" style="139" customWidth="1"/>
    <col min="11786" max="11786" width="5.42578125" style="139" customWidth="1"/>
    <col min="11787" max="11787" width="5.85546875" style="139" customWidth="1"/>
    <col min="11788" max="11789" width="4.7109375" style="139" customWidth="1"/>
    <col min="11790" max="11790" width="5.42578125" style="139" customWidth="1"/>
    <col min="11791" max="11801" width="4.7109375" style="139" customWidth="1"/>
    <col min="11802" max="11802" width="6.28515625" style="139" customWidth="1"/>
    <col min="11803" max="11803" width="13.7109375" style="139" customWidth="1"/>
    <col min="11804" max="12033" width="9.140625" style="139"/>
    <col min="12034" max="12034" width="22.85546875" style="139" customWidth="1"/>
    <col min="12035" max="12035" width="4.7109375" style="139" customWidth="1"/>
    <col min="12036" max="12036" width="27.140625" style="139" customWidth="1"/>
    <col min="12037" max="12037" width="13.85546875" style="139" customWidth="1"/>
    <col min="12038" max="12038" width="25.42578125" style="139" customWidth="1"/>
    <col min="12039" max="12039" width="6.28515625" style="139" customWidth="1"/>
    <col min="12040" max="12040" width="5.5703125" style="139" customWidth="1"/>
    <col min="12041" max="12041" width="5.28515625" style="139" customWidth="1"/>
    <col min="12042" max="12042" width="5.42578125" style="139" customWidth="1"/>
    <col min="12043" max="12043" width="5.85546875" style="139" customWidth="1"/>
    <col min="12044" max="12045" width="4.7109375" style="139" customWidth="1"/>
    <col min="12046" max="12046" width="5.42578125" style="139" customWidth="1"/>
    <col min="12047" max="12057" width="4.7109375" style="139" customWidth="1"/>
    <col min="12058" max="12058" width="6.28515625" style="139" customWidth="1"/>
    <col min="12059" max="12059" width="13.7109375" style="139" customWidth="1"/>
    <col min="12060" max="12289" width="9.140625" style="139"/>
    <col min="12290" max="12290" width="22.85546875" style="139" customWidth="1"/>
    <col min="12291" max="12291" width="4.7109375" style="139" customWidth="1"/>
    <col min="12292" max="12292" width="27.140625" style="139" customWidth="1"/>
    <col min="12293" max="12293" width="13.85546875" style="139" customWidth="1"/>
    <col min="12294" max="12294" width="25.42578125" style="139" customWidth="1"/>
    <col min="12295" max="12295" width="6.28515625" style="139" customWidth="1"/>
    <col min="12296" max="12296" width="5.5703125" style="139" customWidth="1"/>
    <col min="12297" max="12297" width="5.28515625" style="139" customWidth="1"/>
    <col min="12298" max="12298" width="5.42578125" style="139" customWidth="1"/>
    <col min="12299" max="12299" width="5.85546875" style="139" customWidth="1"/>
    <col min="12300" max="12301" width="4.7109375" style="139" customWidth="1"/>
    <col min="12302" max="12302" width="5.42578125" style="139" customWidth="1"/>
    <col min="12303" max="12313" width="4.7109375" style="139" customWidth="1"/>
    <col min="12314" max="12314" width="6.28515625" style="139" customWidth="1"/>
    <col min="12315" max="12315" width="13.7109375" style="139" customWidth="1"/>
    <col min="12316" max="12545" width="9.140625" style="139"/>
    <col min="12546" max="12546" width="22.85546875" style="139" customWidth="1"/>
    <col min="12547" max="12547" width="4.7109375" style="139" customWidth="1"/>
    <col min="12548" max="12548" width="27.140625" style="139" customWidth="1"/>
    <col min="12549" max="12549" width="13.85546875" style="139" customWidth="1"/>
    <col min="12550" max="12550" width="25.42578125" style="139" customWidth="1"/>
    <col min="12551" max="12551" width="6.28515625" style="139" customWidth="1"/>
    <col min="12552" max="12552" width="5.5703125" style="139" customWidth="1"/>
    <col min="12553" max="12553" width="5.28515625" style="139" customWidth="1"/>
    <col min="12554" max="12554" width="5.42578125" style="139" customWidth="1"/>
    <col min="12555" max="12555" width="5.85546875" style="139" customWidth="1"/>
    <col min="12556" max="12557" width="4.7109375" style="139" customWidth="1"/>
    <col min="12558" max="12558" width="5.42578125" style="139" customWidth="1"/>
    <col min="12559" max="12569" width="4.7109375" style="139" customWidth="1"/>
    <col min="12570" max="12570" width="6.28515625" style="139" customWidth="1"/>
    <col min="12571" max="12571" width="13.7109375" style="139" customWidth="1"/>
    <col min="12572" max="12801" width="9.140625" style="139"/>
    <col min="12802" max="12802" width="22.85546875" style="139" customWidth="1"/>
    <col min="12803" max="12803" width="4.7109375" style="139" customWidth="1"/>
    <col min="12804" max="12804" width="27.140625" style="139" customWidth="1"/>
    <col min="12805" max="12805" width="13.85546875" style="139" customWidth="1"/>
    <col min="12806" max="12806" width="25.42578125" style="139" customWidth="1"/>
    <col min="12807" max="12807" width="6.28515625" style="139" customWidth="1"/>
    <col min="12808" max="12808" width="5.5703125" style="139" customWidth="1"/>
    <col min="12809" max="12809" width="5.28515625" style="139" customWidth="1"/>
    <col min="12810" max="12810" width="5.42578125" style="139" customWidth="1"/>
    <col min="12811" max="12811" width="5.85546875" style="139" customWidth="1"/>
    <col min="12812" max="12813" width="4.7109375" style="139" customWidth="1"/>
    <col min="12814" max="12814" width="5.42578125" style="139" customWidth="1"/>
    <col min="12815" max="12825" width="4.7109375" style="139" customWidth="1"/>
    <col min="12826" max="12826" width="6.28515625" style="139" customWidth="1"/>
    <col min="12827" max="12827" width="13.7109375" style="139" customWidth="1"/>
    <col min="12828" max="13057" width="9.140625" style="139"/>
    <col min="13058" max="13058" width="22.85546875" style="139" customWidth="1"/>
    <col min="13059" max="13059" width="4.7109375" style="139" customWidth="1"/>
    <col min="13060" max="13060" width="27.140625" style="139" customWidth="1"/>
    <col min="13061" max="13061" width="13.85546875" style="139" customWidth="1"/>
    <col min="13062" max="13062" width="25.42578125" style="139" customWidth="1"/>
    <col min="13063" max="13063" width="6.28515625" style="139" customWidth="1"/>
    <col min="13064" max="13064" width="5.5703125" style="139" customWidth="1"/>
    <col min="13065" max="13065" width="5.28515625" style="139" customWidth="1"/>
    <col min="13066" max="13066" width="5.42578125" style="139" customWidth="1"/>
    <col min="13067" max="13067" width="5.85546875" style="139" customWidth="1"/>
    <col min="13068" max="13069" width="4.7109375" style="139" customWidth="1"/>
    <col min="13070" max="13070" width="5.42578125" style="139" customWidth="1"/>
    <col min="13071" max="13081" width="4.7109375" style="139" customWidth="1"/>
    <col min="13082" max="13082" width="6.28515625" style="139" customWidth="1"/>
    <col min="13083" max="13083" width="13.7109375" style="139" customWidth="1"/>
    <col min="13084" max="13313" width="9.140625" style="139"/>
    <col min="13314" max="13314" width="22.85546875" style="139" customWidth="1"/>
    <col min="13315" max="13315" width="4.7109375" style="139" customWidth="1"/>
    <col min="13316" max="13316" width="27.140625" style="139" customWidth="1"/>
    <col min="13317" max="13317" width="13.85546875" style="139" customWidth="1"/>
    <col min="13318" max="13318" width="25.42578125" style="139" customWidth="1"/>
    <col min="13319" max="13319" width="6.28515625" style="139" customWidth="1"/>
    <col min="13320" max="13320" width="5.5703125" style="139" customWidth="1"/>
    <col min="13321" max="13321" width="5.28515625" style="139" customWidth="1"/>
    <col min="13322" max="13322" width="5.42578125" style="139" customWidth="1"/>
    <col min="13323" max="13323" width="5.85546875" style="139" customWidth="1"/>
    <col min="13324" max="13325" width="4.7109375" style="139" customWidth="1"/>
    <col min="13326" max="13326" width="5.42578125" style="139" customWidth="1"/>
    <col min="13327" max="13337" width="4.7109375" style="139" customWidth="1"/>
    <col min="13338" max="13338" width="6.28515625" style="139" customWidth="1"/>
    <col min="13339" max="13339" width="13.7109375" style="139" customWidth="1"/>
    <col min="13340" max="13569" width="9.140625" style="139"/>
    <col min="13570" max="13570" width="22.85546875" style="139" customWidth="1"/>
    <col min="13571" max="13571" width="4.7109375" style="139" customWidth="1"/>
    <col min="13572" max="13572" width="27.140625" style="139" customWidth="1"/>
    <col min="13573" max="13573" width="13.85546875" style="139" customWidth="1"/>
    <col min="13574" max="13574" width="25.42578125" style="139" customWidth="1"/>
    <col min="13575" max="13575" width="6.28515625" style="139" customWidth="1"/>
    <col min="13576" max="13576" width="5.5703125" style="139" customWidth="1"/>
    <col min="13577" max="13577" width="5.28515625" style="139" customWidth="1"/>
    <col min="13578" max="13578" width="5.42578125" style="139" customWidth="1"/>
    <col min="13579" max="13579" width="5.85546875" style="139" customWidth="1"/>
    <col min="13580" max="13581" width="4.7109375" style="139" customWidth="1"/>
    <col min="13582" max="13582" width="5.42578125" style="139" customWidth="1"/>
    <col min="13583" max="13593" width="4.7109375" style="139" customWidth="1"/>
    <col min="13594" max="13594" width="6.28515625" style="139" customWidth="1"/>
    <col min="13595" max="13595" width="13.7109375" style="139" customWidth="1"/>
    <col min="13596" max="13825" width="9.140625" style="139"/>
    <col min="13826" max="13826" width="22.85546875" style="139" customWidth="1"/>
    <col min="13827" max="13827" width="4.7109375" style="139" customWidth="1"/>
    <col min="13828" max="13828" width="27.140625" style="139" customWidth="1"/>
    <col min="13829" max="13829" width="13.85546875" style="139" customWidth="1"/>
    <col min="13830" max="13830" width="25.42578125" style="139" customWidth="1"/>
    <col min="13831" max="13831" width="6.28515625" style="139" customWidth="1"/>
    <col min="13832" max="13832" width="5.5703125" style="139" customWidth="1"/>
    <col min="13833" max="13833" width="5.28515625" style="139" customWidth="1"/>
    <col min="13834" max="13834" width="5.42578125" style="139" customWidth="1"/>
    <col min="13835" max="13835" width="5.85546875" style="139" customWidth="1"/>
    <col min="13836" max="13837" width="4.7109375" style="139" customWidth="1"/>
    <col min="13838" max="13838" width="5.42578125" style="139" customWidth="1"/>
    <col min="13839" max="13849" width="4.7109375" style="139" customWidth="1"/>
    <col min="13850" max="13850" width="6.28515625" style="139" customWidth="1"/>
    <col min="13851" max="13851" width="13.7109375" style="139" customWidth="1"/>
    <col min="13852" max="14081" width="9.140625" style="139"/>
    <col min="14082" max="14082" width="22.85546875" style="139" customWidth="1"/>
    <col min="14083" max="14083" width="4.7109375" style="139" customWidth="1"/>
    <col min="14084" max="14084" width="27.140625" style="139" customWidth="1"/>
    <col min="14085" max="14085" width="13.85546875" style="139" customWidth="1"/>
    <col min="14086" max="14086" width="25.42578125" style="139" customWidth="1"/>
    <col min="14087" max="14087" width="6.28515625" style="139" customWidth="1"/>
    <col min="14088" max="14088" width="5.5703125" style="139" customWidth="1"/>
    <col min="14089" max="14089" width="5.28515625" style="139" customWidth="1"/>
    <col min="14090" max="14090" width="5.42578125" style="139" customWidth="1"/>
    <col min="14091" max="14091" width="5.85546875" style="139" customWidth="1"/>
    <col min="14092" max="14093" width="4.7109375" style="139" customWidth="1"/>
    <col min="14094" max="14094" width="5.42578125" style="139" customWidth="1"/>
    <col min="14095" max="14105" width="4.7109375" style="139" customWidth="1"/>
    <col min="14106" max="14106" width="6.28515625" style="139" customWidth="1"/>
    <col min="14107" max="14107" width="13.7109375" style="139" customWidth="1"/>
    <col min="14108" max="14337" width="9.140625" style="139"/>
    <col min="14338" max="14338" width="22.85546875" style="139" customWidth="1"/>
    <col min="14339" max="14339" width="4.7109375" style="139" customWidth="1"/>
    <col min="14340" max="14340" width="27.140625" style="139" customWidth="1"/>
    <col min="14341" max="14341" width="13.85546875" style="139" customWidth="1"/>
    <col min="14342" max="14342" width="25.42578125" style="139" customWidth="1"/>
    <col min="14343" max="14343" width="6.28515625" style="139" customWidth="1"/>
    <col min="14344" max="14344" width="5.5703125" style="139" customWidth="1"/>
    <col min="14345" max="14345" width="5.28515625" style="139" customWidth="1"/>
    <col min="14346" max="14346" width="5.42578125" style="139" customWidth="1"/>
    <col min="14347" max="14347" width="5.85546875" style="139" customWidth="1"/>
    <col min="14348" max="14349" width="4.7109375" style="139" customWidth="1"/>
    <col min="14350" max="14350" width="5.42578125" style="139" customWidth="1"/>
    <col min="14351" max="14361" width="4.7109375" style="139" customWidth="1"/>
    <col min="14362" max="14362" width="6.28515625" style="139" customWidth="1"/>
    <col min="14363" max="14363" width="13.7109375" style="139" customWidth="1"/>
    <col min="14364" max="14593" width="9.140625" style="139"/>
    <col min="14594" max="14594" width="22.85546875" style="139" customWidth="1"/>
    <col min="14595" max="14595" width="4.7109375" style="139" customWidth="1"/>
    <col min="14596" max="14596" width="27.140625" style="139" customWidth="1"/>
    <col min="14597" max="14597" width="13.85546875" style="139" customWidth="1"/>
    <col min="14598" max="14598" width="25.42578125" style="139" customWidth="1"/>
    <col min="14599" max="14599" width="6.28515625" style="139" customWidth="1"/>
    <col min="14600" max="14600" width="5.5703125" style="139" customWidth="1"/>
    <col min="14601" max="14601" width="5.28515625" style="139" customWidth="1"/>
    <col min="14602" max="14602" width="5.42578125" style="139" customWidth="1"/>
    <col min="14603" max="14603" width="5.85546875" style="139" customWidth="1"/>
    <col min="14604" max="14605" width="4.7109375" style="139" customWidth="1"/>
    <col min="14606" max="14606" width="5.42578125" style="139" customWidth="1"/>
    <col min="14607" max="14617" width="4.7109375" style="139" customWidth="1"/>
    <col min="14618" max="14618" width="6.28515625" style="139" customWidth="1"/>
    <col min="14619" max="14619" width="13.7109375" style="139" customWidth="1"/>
    <col min="14620" max="14849" width="9.140625" style="139"/>
    <col min="14850" max="14850" width="22.85546875" style="139" customWidth="1"/>
    <col min="14851" max="14851" width="4.7109375" style="139" customWidth="1"/>
    <col min="14852" max="14852" width="27.140625" style="139" customWidth="1"/>
    <col min="14853" max="14853" width="13.85546875" style="139" customWidth="1"/>
    <col min="14854" max="14854" width="25.42578125" style="139" customWidth="1"/>
    <col min="14855" max="14855" width="6.28515625" style="139" customWidth="1"/>
    <col min="14856" max="14856" width="5.5703125" style="139" customWidth="1"/>
    <col min="14857" max="14857" width="5.28515625" style="139" customWidth="1"/>
    <col min="14858" max="14858" width="5.42578125" style="139" customWidth="1"/>
    <col min="14859" max="14859" width="5.85546875" style="139" customWidth="1"/>
    <col min="14860" max="14861" width="4.7109375" style="139" customWidth="1"/>
    <col min="14862" max="14862" width="5.42578125" style="139" customWidth="1"/>
    <col min="14863" max="14873" width="4.7109375" style="139" customWidth="1"/>
    <col min="14874" max="14874" width="6.28515625" style="139" customWidth="1"/>
    <col min="14875" max="14875" width="13.7109375" style="139" customWidth="1"/>
    <col min="14876" max="15105" width="9.140625" style="139"/>
    <col min="15106" max="15106" width="22.85546875" style="139" customWidth="1"/>
    <col min="15107" max="15107" width="4.7109375" style="139" customWidth="1"/>
    <col min="15108" max="15108" width="27.140625" style="139" customWidth="1"/>
    <col min="15109" max="15109" width="13.85546875" style="139" customWidth="1"/>
    <col min="15110" max="15110" width="25.42578125" style="139" customWidth="1"/>
    <col min="15111" max="15111" width="6.28515625" style="139" customWidth="1"/>
    <col min="15112" max="15112" width="5.5703125" style="139" customWidth="1"/>
    <col min="15113" max="15113" width="5.28515625" style="139" customWidth="1"/>
    <col min="15114" max="15114" width="5.42578125" style="139" customWidth="1"/>
    <col min="15115" max="15115" width="5.85546875" style="139" customWidth="1"/>
    <col min="15116" max="15117" width="4.7109375" style="139" customWidth="1"/>
    <col min="15118" max="15118" width="5.42578125" style="139" customWidth="1"/>
    <col min="15119" max="15129" width="4.7109375" style="139" customWidth="1"/>
    <col min="15130" max="15130" width="6.28515625" style="139" customWidth="1"/>
    <col min="15131" max="15131" width="13.7109375" style="139" customWidth="1"/>
    <col min="15132" max="15361" width="9.140625" style="139"/>
    <col min="15362" max="15362" width="22.85546875" style="139" customWidth="1"/>
    <col min="15363" max="15363" width="4.7109375" style="139" customWidth="1"/>
    <col min="15364" max="15364" width="27.140625" style="139" customWidth="1"/>
    <col min="15365" max="15365" width="13.85546875" style="139" customWidth="1"/>
    <col min="15366" max="15366" width="25.42578125" style="139" customWidth="1"/>
    <col min="15367" max="15367" width="6.28515625" style="139" customWidth="1"/>
    <col min="15368" max="15368" width="5.5703125" style="139" customWidth="1"/>
    <col min="15369" max="15369" width="5.28515625" style="139" customWidth="1"/>
    <col min="15370" max="15370" width="5.42578125" style="139" customWidth="1"/>
    <col min="15371" max="15371" width="5.85546875" style="139" customWidth="1"/>
    <col min="15372" max="15373" width="4.7109375" style="139" customWidth="1"/>
    <col min="15374" max="15374" width="5.42578125" style="139" customWidth="1"/>
    <col min="15375" max="15385" width="4.7109375" style="139" customWidth="1"/>
    <col min="15386" max="15386" width="6.28515625" style="139" customWidth="1"/>
    <col min="15387" max="15387" width="13.7109375" style="139" customWidth="1"/>
    <col min="15388" max="15617" width="9.140625" style="139"/>
    <col min="15618" max="15618" width="22.85546875" style="139" customWidth="1"/>
    <col min="15619" max="15619" width="4.7109375" style="139" customWidth="1"/>
    <col min="15620" max="15620" width="27.140625" style="139" customWidth="1"/>
    <col min="15621" max="15621" width="13.85546875" style="139" customWidth="1"/>
    <col min="15622" max="15622" width="25.42578125" style="139" customWidth="1"/>
    <col min="15623" max="15623" width="6.28515625" style="139" customWidth="1"/>
    <col min="15624" max="15624" width="5.5703125" style="139" customWidth="1"/>
    <col min="15625" max="15625" width="5.28515625" style="139" customWidth="1"/>
    <col min="15626" max="15626" width="5.42578125" style="139" customWidth="1"/>
    <col min="15627" max="15627" width="5.85546875" style="139" customWidth="1"/>
    <col min="15628" max="15629" width="4.7109375" style="139" customWidth="1"/>
    <col min="15630" max="15630" width="5.42578125" style="139" customWidth="1"/>
    <col min="15631" max="15641" width="4.7109375" style="139" customWidth="1"/>
    <col min="15642" max="15642" width="6.28515625" style="139" customWidth="1"/>
    <col min="15643" max="15643" width="13.7109375" style="139" customWidth="1"/>
    <col min="15644" max="15873" width="9.140625" style="139"/>
    <col min="15874" max="15874" width="22.85546875" style="139" customWidth="1"/>
    <col min="15875" max="15875" width="4.7109375" style="139" customWidth="1"/>
    <col min="15876" max="15876" width="27.140625" style="139" customWidth="1"/>
    <col min="15877" max="15877" width="13.85546875" style="139" customWidth="1"/>
    <col min="15878" max="15878" width="25.42578125" style="139" customWidth="1"/>
    <col min="15879" max="15879" width="6.28515625" style="139" customWidth="1"/>
    <col min="15880" max="15880" width="5.5703125" style="139" customWidth="1"/>
    <col min="15881" max="15881" width="5.28515625" style="139" customWidth="1"/>
    <col min="15882" max="15882" width="5.42578125" style="139" customWidth="1"/>
    <col min="15883" max="15883" width="5.85546875" style="139" customWidth="1"/>
    <col min="15884" max="15885" width="4.7109375" style="139" customWidth="1"/>
    <col min="15886" max="15886" width="5.42578125" style="139" customWidth="1"/>
    <col min="15887" max="15897" width="4.7109375" style="139" customWidth="1"/>
    <col min="15898" max="15898" width="6.28515625" style="139" customWidth="1"/>
    <col min="15899" max="15899" width="13.7109375" style="139" customWidth="1"/>
    <col min="15900" max="16129" width="9.140625" style="139"/>
    <col min="16130" max="16130" width="22.85546875" style="139" customWidth="1"/>
    <col min="16131" max="16131" width="4.7109375" style="139" customWidth="1"/>
    <col min="16132" max="16132" width="27.140625" style="139" customWidth="1"/>
    <col min="16133" max="16133" width="13.85546875" style="139" customWidth="1"/>
    <col min="16134" max="16134" width="25.42578125" style="139" customWidth="1"/>
    <col min="16135" max="16135" width="6.28515625" style="139" customWidth="1"/>
    <col min="16136" max="16136" width="5.5703125" style="139" customWidth="1"/>
    <col min="16137" max="16137" width="5.28515625" style="139" customWidth="1"/>
    <col min="16138" max="16138" width="5.42578125" style="139" customWidth="1"/>
    <col min="16139" max="16139" width="5.85546875" style="139" customWidth="1"/>
    <col min="16140" max="16141" width="4.7109375" style="139" customWidth="1"/>
    <col min="16142" max="16142" width="5.42578125" style="139" customWidth="1"/>
    <col min="16143" max="16153" width="4.7109375" style="139" customWidth="1"/>
    <col min="16154" max="16154" width="6.28515625" style="139" customWidth="1"/>
    <col min="16155" max="16155" width="13.7109375" style="139" customWidth="1"/>
    <col min="16156" max="16384" width="9.140625" style="139"/>
  </cols>
  <sheetData>
    <row r="1" spans="1:27" ht="13.5" thickBot="1" x14ac:dyDescent="0.3">
      <c r="A1" s="412" t="s">
        <v>16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</row>
    <row r="2" spans="1:27" ht="39" thickBot="1" x14ac:dyDescent="0.3">
      <c r="A2" s="413" t="s">
        <v>0</v>
      </c>
      <c r="B2" s="414"/>
      <c r="C2" s="414"/>
      <c r="D2" s="414"/>
      <c r="E2" s="414"/>
      <c r="F2" s="220" t="s">
        <v>1</v>
      </c>
      <c r="G2" s="221">
        <v>2000</v>
      </c>
      <c r="H2" s="221">
        <v>2001</v>
      </c>
      <c r="I2" s="221">
        <v>2002</v>
      </c>
      <c r="J2" s="221">
        <v>2003</v>
      </c>
      <c r="K2" s="221">
        <v>2004</v>
      </c>
      <c r="L2" s="221">
        <v>2005</v>
      </c>
      <c r="M2" s="221">
        <v>2006</v>
      </c>
      <c r="N2" s="221">
        <v>2007</v>
      </c>
      <c r="O2" s="221">
        <v>2008</v>
      </c>
      <c r="P2" s="221">
        <v>2009</v>
      </c>
      <c r="Q2" s="221">
        <v>2010</v>
      </c>
      <c r="R2" s="221">
        <v>2011</v>
      </c>
      <c r="S2" s="221">
        <v>2012</v>
      </c>
      <c r="T2" s="221">
        <v>2013</v>
      </c>
      <c r="U2" s="221">
        <v>2014</v>
      </c>
      <c r="V2" s="221">
        <v>2015</v>
      </c>
      <c r="W2" s="221">
        <v>2016</v>
      </c>
      <c r="X2" s="221">
        <v>2017</v>
      </c>
      <c r="Y2" s="221">
        <v>2018</v>
      </c>
      <c r="Z2" s="221" t="s">
        <v>5</v>
      </c>
      <c r="AA2" s="222" t="s">
        <v>11</v>
      </c>
    </row>
    <row r="3" spans="1:27" ht="38.25" x14ac:dyDescent="0.25">
      <c r="A3" s="415" t="s">
        <v>1899</v>
      </c>
      <c r="B3" s="416"/>
      <c r="C3" s="416"/>
      <c r="D3" s="416"/>
      <c r="E3" s="416"/>
      <c r="F3" s="224" t="s">
        <v>2</v>
      </c>
      <c r="G3" s="56">
        <v>0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6">
        <v>0</v>
      </c>
      <c r="X3" s="56">
        <v>0</v>
      </c>
      <c r="Y3" s="56">
        <v>0</v>
      </c>
      <c r="Z3" s="56">
        <v>0</v>
      </c>
      <c r="AA3" s="419"/>
    </row>
    <row r="4" spans="1:27" ht="39" thickBot="1" x14ac:dyDescent="0.3">
      <c r="A4" s="417"/>
      <c r="B4" s="418"/>
      <c r="C4" s="418"/>
      <c r="D4" s="418"/>
      <c r="E4" s="418"/>
      <c r="F4" s="225" t="s">
        <v>3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420"/>
    </row>
    <row r="5" spans="1:27" ht="13.5" thickBot="1" x14ac:dyDescent="0.3">
      <c r="A5" s="421" t="s">
        <v>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3"/>
    </row>
    <row r="6" spans="1:27" ht="39" thickBot="1" x14ac:dyDescent="0.3">
      <c r="A6" s="223" t="s">
        <v>4</v>
      </c>
      <c r="B6" s="414" t="s">
        <v>14</v>
      </c>
      <c r="C6" s="414"/>
      <c r="D6" s="220" t="s">
        <v>15</v>
      </c>
      <c r="E6" s="220" t="s">
        <v>7</v>
      </c>
      <c r="F6" s="220" t="s">
        <v>1</v>
      </c>
      <c r="G6" s="221">
        <v>2000</v>
      </c>
      <c r="H6" s="221">
        <v>2001</v>
      </c>
      <c r="I6" s="221">
        <v>2002</v>
      </c>
      <c r="J6" s="221">
        <v>2003</v>
      </c>
      <c r="K6" s="221">
        <v>2004</v>
      </c>
      <c r="L6" s="221">
        <v>2005</v>
      </c>
      <c r="M6" s="221">
        <v>2006</v>
      </c>
      <c r="N6" s="221">
        <v>2007</v>
      </c>
      <c r="O6" s="221">
        <v>2008</v>
      </c>
      <c r="P6" s="221">
        <v>2009</v>
      </c>
      <c r="Q6" s="221">
        <v>2010</v>
      </c>
      <c r="R6" s="221">
        <v>2011</v>
      </c>
      <c r="S6" s="221">
        <v>2012</v>
      </c>
      <c r="T6" s="221">
        <v>2013</v>
      </c>
      <c r="U6" s="221">
        <v>2014</v>
      </c>
      <c r="V6" s="221">
        <v>2015</v>
      </c>
      <c r="W6" s="221">
        <v>2016</v>
      </c>
      <c r="X6" s="221">
        <v>2017</v>
      </c>
      <c r="Y6" s="221">
        <v>2018</v>
      </c>
      <c r="Z6" s="221" t="s">
        <v>5</v>
      </c>
      <c r="AA6" s="222" t="s">
        <v>11</v>
      </c>
    </row>
    <row r="7" spans="1:27" ht="25.5" x14ac:dyDescent="0.25">
      <c r="A7" s="496">
        <v>1</v>
      </c>
      <c r="B7" s="426" t="s">
        <v>8</v>
      </c>
      <c r="C7" s="426"/>
      <c r="D7" s="275" t="s">
        <v>1580</v>
      </c>
      <c r="E7" s="275" t="s">
        <v>1581</v>
      </c>
      <c r="F7" s="177" t="s">
        <v>6</v>
      </c>
      <c r="G7" s="4">
        <v>129</v>
      </c>
      <c r="H7" s="4">
        <v>127</v>
      </c>
      <c r="I7" s="4">
        <v>133</v>
      </c>
      <c r="J7" s="4">
        <v>117</v>
      </c>
      <c r="K7" s="4">
        <v>129</v>
      </c>
      <c r="L7" s="4">
        <v>123</v>
      </c>
      <c r="M7" s="4">
        <v>119</v>
      </c>
      <c r="N7" s="4">
        <v>101</v>
      </c>
      <c r="O7" s="4">
        <v>88</v>
      </c>
      <c r="P7" s="4">
        <v>103</v>
      </c>
      <c r="Q7" s="4">
        <v>100</v>
      </c>
      <c r="R7" s="4">
        <v>83</v>
      </c>
      <c r="S7" s="4">
        <v>80</v>
      </c>
      <c r="T7" s="4">
        <v>67</v>
      </c>
      <c r="U7" s="4">
        <v>63</v>
      </c>
      <c r="V7" s="4">
        <v>90</v>
      </c>
      <c r="W7" s="4">
        <v>62</v>
      </c>
      <c r="X7" s="4">
        <v>68</v>
      </c>
      <c r="Y7" s="4">
        <v>73</v>
      </c>
      <c r="Z7" s="4">
        <f>SUM(G7:Y7)</f>
        <v>1855</v>
      </c>
      <c r="AA7" s="431"/>
    </row>
    <row r="8" spans="1:27" ht="39" thickBot="1" x14ac:dyDescent="0.3">
      <c r="A8" s="497"/>
      <c r="B8" s="436"/>
      <c r="C8" s="436"/>
      <c r="D8" s="276"/>
      <c r="E8" s="276"/>
      <c r="F8" s="178" t="s">
        <v>3</v>
      </c>
      <c r="G8" s="1">
        <v>128</v>
      </c>
      <c r="H8" s="1">
        <v>125</v>
      </c>
      <c r="I8" s="1">
        <v>128</v>
      </c>
      <c r="J8" s="1">
        <v>114</v>
      </c>
      <c r="K8" s="1">
        <v>126</v>
      </c>
      <c r="L8" s="1">
        <v>122</v>
      </c>
      <c r="M8" s="1">
        <v>118</v>
      </c>
      <c r="N8" s="1">
        <v>97</v>
      </c>
      <c r="O8" s="1">
        <v>88</v>
      </c>
      <c r="P8" s="1">
        <v>102</v>
      </c>
      <c r="Q8" s="1">
        <v>100</v>
      </c>
      <c r="R8" s="1">
        <v>83</v>
      </c>
      <c r="S8" s="1">
        <v>79</v>
      </c>
      <c r="T8" s="1">
        <v>67</v>
      </c>
      <c r="U8" s="1">
        <v>63</v>
      </c>
      <c r="V8" s="1">
        <v>90</v>
      </c>
      <c r="W8" s="1">
        <v>62</v>
      </c>
      <c r="X8" s="1">
        <v>67</v>
      </c>
      <c r="Y8" s="1">
        <v>71</v>
      </c>
      <c r="Z8" s="1">
        <f t="shared" ref="Z8:Z46" si="0">SUM(G8:Y8)</f>
        <v>1830</v>
      </c>
      <c r="AA8" s="446"/>
    </row>
    <row r="9" spans="1:27" ht="25.5" x14ac:dyDescent="0.25">
      <c r="A9" s="496" t="s">
        <v>12</v>
      </c>
      <c r="B9" s="426" t="s">
        <v>8</v>
      </c>
      <c r="C9" s="426"/>
      <c r="D9" s="275" t="s">
        <v>1582</v>
      </c>
      <c r="E9" s="275" t="s">
        <v>1583</v>
      </c>
      <c r="F9" s="177" t="s">
        <v>6</v>
      </c>
      <c r="G9" s="4">
        <v>80</v>
      </c>
      <c r="H9" s="4">
        <v>90</v>
      </c>
      <c r="I9" s="4">
        <v>103</v>
      </c>
      <c r="J9" s="4">
        <v>80</v>
      </c>
      <c r="K9" s="4">
        <v>90</v>
      </c>
      <c r="L9" s="4">
        <v>15</v>
      </c>
      <c r="M9" s="4">
        <v>22</v>
      </c>
      <c r="N9" s="4">
        <v>103</v>
      </c>
      <c r="O9" s="4">
        <v>98</v>
      </c>
      <c r="P9" s="4">
        <v>65</v>
      </c>
      <c r="Q9" s="4">
        <v>37</v>
      </c>
      <c r="R9" s="4">
        <v>32</v>
      </c>
      <c r="S9" s="4">
        <v>20</v>
      </c>
      <c r="T9" s="4">
        <v>40</v>
      </c>
      <c r="U9" s="4">
        <v>21</v>
      </c>
      <c r="V9" s="4">
        <v>25</v>
      </c>
      <c r="W9" s="4">
        <v>23</v>
      </c>
      <c r="X9" s="4">
        <v>19</v>
      </c>
      <c r="Y9" s="4">
        <v>24</v>
      </c>
      <c r="Z9" s="4">
        <f t="shared" si="0"/>
        <v>987</v>
      </c>
      <c r="AA9" s="431"/>
    </row>
    <row r="10" spans="1:27" ht="39" thickBot="1" x14ac:dyDescent="0.3">
      <c r="A10" s="497"/>
      <c r="B10" s="436"/>
      <c r="C10" s="436"/>
      <c r="D10" s="276"/>
      <c r="E10" s="276"/>
      <c r="F10" s="178" t="s">
        <v>3</v>
      </c>
      <c r="G10" s="1">
        <v>80</v>
      </c>
      <c r="H10" s="1">
        <v>90</v>
      </c>
      <c r="I10" s="1">
        <v>103</v>
      </c>
      <c r="J10" s="1">
        <v>80</v>
      </c>
      <c r="K10" s="1">
        <v>90</v>
      </c>
      <c r="L10" s="1">
        <v>15</v>
      </c>
      <c r="M10" s="1">
        <v>22</v>
      </c>
      <c r="N10" s="1">
        <v>103</v>
      </c>
      <c r="O10" s="1">
        <v>98</v>
      </c>
      <c r="P10" s="1">
        <v>65</v>
      </c>
      <c r="Q10" s="1">
        <v>37</v>
      </c>
      <c r="R10" s="1">
        <v>32</v>
      </c>
      <c r="S10" s="1">
        <v>20</v>
      </c>
      <c r="T10" s="1">
        <v>40</v>
      </c>
      <c r="U10" s="1">
        <v>21</v>
      </c>
      <c r="V10" s="1">
        <v>25</v>
      </c>
      <c r="W10" s="1">
        <v>23</v>
      </c>
      <c r="X10" s="1">
        <v>19</v>
      </c>
      <c r="Y10" s="1">
        <v>24</v>
      </c>
      <c r="Z10" s="1">
        <f t="shared" si="0"/>
        <v>987</v>
      </c>
      <c r="AA10" s="446"/>
    </row>
    <row r="11" spans="1:27" ht="25.5" x14ac:dyDescent="0.25">
      <c r="A11" s="496" t="s">
        <v>22</v>
      </c>
      <c r="B11" s="426" t="s">
        <v>8</v>
      </c>
      <c r="C11" s="426"/>
      <c r="D11" s="275" t="s">
        <v>1584</v>
      </c>
      <c r="E11" s="275" t="s">
        <v>2360</v>
      </c>
      <c r="F11" s="177" t="s">
        <v>6</v>
      </c>
      <c r="G11" s="4">
        <v>55</v>
      </c>
      <c r="H11" s="4">
        <v>38</v>
      </c>
      <c r="I11" s="4">
        <v>58</v>
      </c>
      <c r="J11" s="4">
        <v>43</v>
      </c>
      <c r="K11" s="4">
        <v>49</v>
      </c>
      <c r="L11" s="4">
        <v>29</v>
      </c>
      <c r="M11" s="4">
        <v>13</v>
      </c>
      <c r="N11" s="4">
        <v>36</v>
      </c>
      <c r="O11" s="4">
        <v>40</v>
      </c>
      <c r="P11" s="4">
        <v>0</v>
      </c>
      <c r="Q11" s="4">
        <v>22</v>
      </c>
      <c r="R11" s="4">
        <v>25</v>
      </c>
      <c r="S11" s="4">
        <v>16</v>
      </c>
      <c r="T11" s="4">
        <v>17</v>
      </c>
      <c r="U11" s="4">
        <v>14</v>
      </c>
      <c r="V11" s="4">
        <v>16</v>
      </c>
      <c r="W11" s="4">
        <v>19</v>
      </c>
      <c r="X11" s="4">
        <v>18</v>
      </c>
      <c r="Y11" s="4">
        <v>21</v>
      </c>
      <c r="Z11" s="4">
        <f t="shared" si="0"/>
        <v>529</v>
      </c>
      <c r="AA11" s="431"/>
    </row>
    <row r="12" spans="1:27" ht="39" thickBot="1" x14ac:dyDescent="0.3">
      <c r="A12" s="497"/>
      <c r="B12" s="436"/>
      <c r="C12" s="436"/>
      <c r="D12" s="276"/>
      <c r="E12" s="276"/>
      <c r="F12" s="178" t="s">
        <v>3</v>
      </c>
      <c r="G12" s="1">
        <v>55</v>
      </c>
      <c r="H12" s="1">
        <v>38</v>
      </c>
      <c r="I12" s="1">
        <v>58</v>
      </c>
      <c r="J12" s="1">
        <v>43</v>
      </c>
      <c r="K12" s="1">
        <v>49</v>
      </c>
      <c r="L12" s="1">
        <v>29</v>
      </c>
      <c r="M12" s="1">
        <v>13</v>
      </c>
      <c r="N12" s="1">
        <v>36</v>
      </c>
      <c r="O12" s="1">
        <v>40</v>
      </c>
      <c r="P12" s="1">
        <v>0</v>
      </c>
      <c r="Q12" s="1">
        <v>22</v>
      </c>
      <c r="R12" s="1">
        <v>25</v>
      </c>
      <c r="S12" s="1">
        <v>16</v>
      </c>
      <c r="T12" s="1">
        <v>17</v>
      </c>
      <c r="U12" s="1">
        <v>14</v>
      </c>
      <c r="V12" s="1">
        <v>16</v>
      </c>
      <c r="W12" s="1">
        <v>19</v>
      </c>
      <c r="X12" s="1">
        <v>18</v>
      </c>
      <c r="Y12" s="1">
        <v>21</v>
      </c>
      <c r="Z12" s="1">
        <f t="shared" si="0"/>
        <v>529</v>
      </c>
      <c r="AA12" s="446"/>
    </row>
    <row r="13" spans="1:27" ht="25.5" x14ac:dyDescent="0.25">
      <c r="A13" s="496" t="s">
        <v>24</v>
      </c>
      <c r="B13" s="426" t="s">
        <v>8</v>
      </c>
      <c r="C13" s="426"/>
      <c r="D13" s="275" t="s">
        <v>1585</v>
      </c>
      <c r="E13" s="275" t="s">
        <v>1586</v>
      </c>
      <c r="F13" s="177" t="s">
        <v>6</v>
      </c>
      <c r="G13" s="4">
        <v>97</v>
      </c>
      <c r="H13" s="4">
        <v>118</v>
      </c>
      <c r="I13" s="4">
        <v>115</v>
      </c>
      <c r="J13" s="4">
        <v>120</v>
      </c>
      <c r="K13" s="4">
        <v>104</v>
      </c>
      <c r="L13" s="4">
        <v>100</v>
      </c>
      <c r="M13" s="4">
        <v>78</v>
      </c>
      <c r="N13" s="4">
        <v>80</v>
      </c>
      <c r="O13" s="4">
        <v>60</v>
      </c>
      <c r="P13" s="4">
        <v>62</v>
      </c>
      <c r="Q13" s="4">
        <v>75</v>
      </c>
      <c r="R13" s="4">
        <v>46</v>
      </c>
      <c r="S13" s="4">
        <v>72</v>
      </c>
      <c r="T13" s="4">
        <v>72</v>
      </c>
      <c r="U13" s="4">
        <v>62</v>
      </c>
      <c r="V13" s="4">
        <v>57</v>
      </c>
      <c r="W13" s="4">
        <v>89</v>
      </c>
      <c r="X13" s="4">
        <v>76</v>
      </c>
      <c r="Y13" s="4">
        <v>81</v>
      </c>
      <c r="Z13" s="4">
        <f t="shared" si="0"/>
        <v>1564</v>
      </c>
      <c r="AA13" s="431"/>
    </row>
    <row r="14" spans="1:27" ht="39" thickBot="1" x14ac:dyDescent="0.3">
      <c r="A14" s="497"/>
      <c r="B14" s="436"/>
      <c r="C14" s="436"/>
      <c r="D14" s="276"/>
      <c r="E14" s="276"/>
      <c r="F14" s="178" t="s">
        <v>3</v>
      </c>
      <c r="G14" s="1">
        <v>97</v>
      </c>
      <c r="H14" s="1">
        <v>118</v>
      </c>
      <c r="I14" s="1">
        <v>115</v>
      </c>
      <c r="J14" s="1">
        <v>120</v>
      </c>
      <c r="K14" s="1">
        <v>104</v>
      </c>
      <c r="L14" s="1">
        <v>100</v>
      </c>
      <c r="M14" s="1">
        <v>78</v>
      </c>
      <c r="N14" s="1">
        <v>80</v>
      </c>
      <c r="O14" s="1">
        <v>60</v>
      </c>
      <c r="P14" s="1">
        <v>62</v>
      </c>
      <c r="Q14" s="1">
        <v>75</v>
      </c>
      <c r="R14" s="1">
        <v>46</v>
      </c>
      <c r="S14" s="1">
        <v>72</v>
      </c>
      <c r="T14" s="1">
        <v>72</v>
      </c>
      <c r="U14" s="1">
        <v>62</v>
      </c>
      <c r="V14" s="1">
        <v>57</v>
      </c>
      <c r="W14" s="1">
        <v>89</v>
      </c>
      <c r="X14" s="1">
        <v>76</v>
      </c>
      <c r="Y14" s="1">
        <v>81</v>
      </c>
      <c r="Z14" s="1">
        <f t="shared" si="0"/>
        <v>1564</v>
      </c>
      <c r="AA14" s="446"/>
    </row>
    <row r="15" spans="1:27" ht="25.5" x14ac:dyDescent="0.25">
      <c r="A15" s="496" t="s">
        <v>25</v>
      </c>
      <c r="B15" s="426" t="s">
        <v>8</v>
      </c>
      <c r="C15" s="426"/>
      <c r="D15" s="275" t="s">
        <v>1587</v>
      </c>
      <c r="E15" s="275" t="s">
        <v>1588</v>
      </c>
      <c r="F15" s="177" t="s">
        <v>6</v>
      </c>
      <c r="G15" s="4">
        <v>32</v>
      </c>
      <c r="H15" s="4">
        <v>27</v>
      </c>
      <c r="I15" s="4">
        <v>38</v>
      </c>
      <c r="J15" s="4">
        <v>27</v>
      </c>
      <c r="K15" s="4">
        <v>29</v>
      </c>
      <c r="L15" s="4">
        <v>22</v>
      </c>
      <c r="M15" s="4">
        <v>2</v>
      </c>
      <c r="N15" s="4">
        <v>17</v>
      </c>
      <c r="O15" s="4">
        <v>20</v>
      </c>
      <c r="P15" s="4">
        <v>21</v>
      </c>
      <c r="Q15" s="4">
        <v>16</v>
      </c>
      <c r="R15" s="4">
        <v>18</v>
      </c>
      <c r="S15" s="4">
        <v>18</v>
      </c>
      <c r="T15" s="4">
        <v>20</v>
      </c>
      <c r="U15" s="4">
        <v>15</v>
      </c>
      <c r="V15" s="4">
        <v>21</v>
      </c>
      <c r="W15" s="4">
        <v>10</v>
      </c>
      <c r="X15" s="4">
        <v>20</v>
      </c>
      <c r="Y15" s="4">
        <v>20</v>
      </c>
      <c r="Z15" s="4">
        <f t="shared" si="0"/>
        <v>393</v>
      </c>
      <c r="AA15" s="431"/>
    </row>
    <row r="16" spans="1:27" ht="38.25" x14ac:dyDescent="0.25">
      <c r="A16" s="497"/>
      <c r="B16" s="436"/>
      <c r="C16" s="436"/>
      <c r="D16" s="276"/>
      <c r="E16" s="276"/>
      <c r="F16" s="178" t="s">
        <v>3</v>
      </c>
      <c r="G16" s="1">
        <v>32</v>
      </c>
      <c r="H16" s="1">
        <v>27</v>
      </c>
      <c r="I16" s="1">
        <v>38</v>
      </c>
      <c r="J16" s="1">
        <v>27</v>
      </c>
      <c r="K16" s="1">
        <v>29</v>
      </c>
      <c r="L16" s="1">
        <v>22</v>
      </c>
      <c r="M16" s="1">
        <v>2</v>
      </c>
      <c r="N16" s="1">
        <v>17</v>
      </c>
      <c r="O16" s="1">
        <v>20</v>
      </c>
      <c r="P16" s="1">
        <v>21</v>
      </c>
      <c r="Q16" s="1">
        <v>16</v>
      </c>
      <c r="R16" s="1">
        <v>18</v>
      </c>
      <c r="S16" s="1">
        <v>18</v>
      </c>
      <c r="T16" s="1">
        <v>20</v>
      </c>
      <c r="U16" s="1">
        <v>15</v>
      </c>
      <c r="V16" s="1">
        <v>21</v>
      </c>
      <c r="W16" s="1">
        <v>10</v>
      </c>
      <c r="X16" s="1">
        <v>20</v>
      </c>
      <c r="Y16" s="1">
        <v>20</v>
      </c>
      <c r="Z16" s="1">
        <f t="shared" si="0"/>
        <v>393</v>
      </c>
      <c r="AA16" s="446"/>
    </row>
    <row r="17" spans="1:27" ht="25.5" x14ac:dyDescent="0.25">
      <c r="A17" s="497"/>
      <c r="B17" s="436" t="s">
        <v>10</v>
      </c>
      <c r="C17" s="532" t="s">
        <v>75</v>
      </c>
      <c r="D17" s="276" t="s">
        <v>2227</v>
      </c>
      <c r="E17" s="276" t="s">
        <v>1589</v>
      </c>
      <c r="F17" s="178" t="s">
        <v>6</v>
      </c>
      <c r="G17" s="1">
        <v>18</v>
      </c>
      <c r="H17" s="1">
        <v>24</v>
      </c>
      <c r="I17" s="1">
        <v>15</v>
      </c>
      <c r="J17" s="1">
        <v>16</v>
      </c>
      <c r="K17" s="1">
        <v>9</v>
      </c>
      <c r="L17" s="1">
        <v>9</v>
      </c>
      <c r="M17" s="1">
        <v>0</v>
      </c>
      <c r="N17" s="1">
        <v>10</v>
      </c>
      <c r="O17" s="1">
        <v>7</v>
      </c>
      <c r="P17" s="1">
        <v>2</v>
      </c>
      <c r="Q17" s="1">
        <v>2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f t="shared" si="0"/>
        <v>112</v>
      </c>
      <c r="AA17" s="446"/>
    </row>
    <row r="18" spans="1:27" ht="39" thickBot="1" x14ac:dyDescent="0.3">
      <c r="A18" s="499"/>
      <c r="B18" s="437"/>
      <c r="C18" s="533"/>
      <c r="D18" s="280"/>
      <c r="E18" s="280"/>
      <c r="F18" s="182" t="s">
        <v>3</v>
      </c>
      <c r="G18" s="3">
        <v>18</v>
      </c>
      <c r="H18" s="3">
        <v>24</v>
      </c>
      <c r="I18" s="3">
        <v>15</v>
      </c>
      <c r="J18" s="3">
        <v>16</v>
      </c>
      <c r="K18" s="3">
        <v>9</v>
      </c>
      <c r="L18" s="3">
        <v>9</v>
      </c>
      <c r="M18" s="3">
        <v>0</v>
      </c>
      <c r="N18" s="3">
        <v>10</v>
      </c>
      <c r="O18" s="3">
        <v>7</v>
      </c>
      <c r="P18" s="3">
        <v>2</v>
      </c>
      <c r="Q18" s="3">
        <v>2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f t="shared" si="0"/>
        <v>112</v>
      </c>
      <c r="AA18" s="420"/>
    </row>
    <row r="19" spans="1:27" ht="25.5" x14ac:dyDescent="0.25">
      <c r="A19" s="496" t="s">
        <v>26</v>
      </c>
      <c r="B19" s="426" t="s">
        <v>8</v>
      </c>
      <c r="C19" s="426"/>
      <c r="D19" s="275" t="s">
        <v>1590</v>
      </c>
      <c r="E19" s="275" t="s">
        <v>1591</v>
      </c>
      <c r="F19" s="177" t="s">
        <v>6</v>
      </c>
      <c r="G19" s="4">
        <v>18</v>
      </c>
      <c r="H19" s="4">
        <v>24</v>
      </c>
      <c r="I19" s="4">
        <v>37</v>
      </c>
      <c r="J19" s="4">
        <v>18</v>
      </c>
      <c r="K19" s="4">
        <v>26</v>
      </c>
      <c r="L19" s="4">
        <v>13</v>
      </c>
      <c r="M19" s="4">
        <v>4</v>
      </c>
      <c r="N19" s="4">
        <v>18</v>
      </c>
      <c r="O19" s="4">
        <v>11</v>
      </c>
      <c r="P19" s="4">
        <v>5</v>
      </c>
      <c r="Q19" s="4">
        <v>4</v>
      </c>
      <c r="R19" s="4">
        <v>0</v>
      </c>
      <c r="S19" s="4">
        <v>0</v>
      </c>
      <c r="T19" s="4">
        <v>4</v>
      </c>
      <c r="U19" s="4">
        <v>4</v>
      </c>
      <c r="V19" s="4">
        <v>6</v>
      </c>
      <c r="W19" s="4">
        <v>4</v>
      </c>
      <c r="X19" s="4">
        <v>0</v>
      </c>
      <c r="Y19" s="4">
        <v>2</v>
      </c>
      <c r="Z19" s="4">
        <f t="shared" si="0"/>
        <v>198</v>
      </c>
      <c r="AA19" s="431"/>
    </row>
    <row r="20" spans="1:27" ht="39" thickBot="1" x14ac:dyDescent="0.3">
      <c r="A20" s="497"/>
      <c r="B20" s="436"/>
      <c r="C20" s="436"/>
      <c r="D20" s="276"/>
      <c r="E20" s="276"/>
      <c r="F20" s="178" t="s">
        <v>3</v>
      </c>
      <c r="G20" s="1">
        <v>18</v>
      </c>
      <c r="H20" s="1">
        <v>24</v>
      </c>
      <c r="I20" s="1">
        <v>37</v>
      </c>
      <c r="J20" s="1">
        <v>18</v>
      </c>
      <c r="K20" s="1">
        <v>26</v>
      </c>
      <c r="L20" s="1">
        <v>13</v>
      </c>
      <c r="M20" s="1">
        <v>4</v>
      </c>
      <c r="N20" s="1">
        <v>18</v>
      </c>
      <c r="O20" s="1">
        <v>11</v>
      </c>
      <c r="P20" s="1">
        <v>5</v>
      </c>
      <c r="Q20" s="1">
        <v>4</v>
      </c>
      <c r="R20" s="1">
        <v>0</v>
      </c>
      <c r="S20" s="1">
        <v>0</v>
      </c>
      <c r="T20" s="1">
        <v>4</v>
      </c>
      <c r="U20" s="1">
        <v>4</v>
      </c>
      <c r="V20" s="1">
        <v>6</v>
      </c>
      <c r="W20" s="1">
        <v>4</v>
      </c>
      <c r="X20" s="1">
        <v>0</v>
      </c>
      <c r="Y20" s="1">
        <v>2</v>
      </c>
      <c r="Z20" s="1">
        <f t="shared" si="0"/>
        <v>198</v>
      </c>
      <c r="AA20" s="446"/>
    </row>
    <row r="21" spans="1:27" ht="25.5" x14ac:dyDescent="0.25">
      <c r="A21" s="496" t="s">
        <v>27</v>
      </c>
      <c r="B21" s="426" t="s">
        <v>8</v>
      </c>
      <c r="C21" s="426"/>
      <c r="D21" s="275" t="s">
        <v>1592</v>
      </c>
      <c r="E21" s="275" t="s">
        <v>1593</v>
      </c>
      <c r="F21" s="177" t="s">
        <v>6</v>
      </c>
      <c r="G21" s="4">
        <v>33</v>
      </c>
      <c r="H21" s="4">
        <v>27</v>
      </c>
      <c r="I21" s="4">
        <v>25</v>
      </c>
      <c r="J21" s="4">
        <v>20</v>
      </c>
      <c r="K21" s="4">
        <v>19</v>
      </c>
      <c r="L21" s="4">
        <v>18</v>
      </c>
      <c r="M21" s="4">
        <v>90</v>
      </c>
      <c r="N21" s="4">
        <v>27</v>
      </c>
      <c r="O21" s="4">
        <v>17</v>
      </c>
      <c r="P21" s="4">
        <v>0</v>
      </c>
      <c r="Q21" s="4">
        <v>0</v>
      </c>
      <c r="R21" s="4">
        <v>0</v>
      </c>
      <c r="S21" s="4">
        <v>14</v>
      </c>
      <c r="T21" s="4">
        <v>9</v>
      </c>
      <c r="U21" s="4">
        <v>7</v>
      </c>
      <c r="V21" s="4">
        <v>12</v>
      </c>
      <c r="W21" s="4">
        <v>6</v>
      </c>
      <c r="X21" s="4">
        <v>5</v>
      </c>
      <c r="Y21" s="4">
        <v>6</v>
      </c>
      <c r="Z21" s="4">
        <f t="shared" si="0"/>
        <v>335</v>
      </c>
      <c r="AA21" s="431"/>
    </row>
    <row r="22" spans="1:27" ht="39" thickBot="1" x14ac:dyDescent="0.3">
      <c r="A22" s="497"/>
      <c r="B22" s="436"/>
      <c r="C22" s="436"/>
      <c r="D22" s="276"/>
      <c r="E22" s="276"/>
      <c r="F22" s="178" t="s">
        <v>3</v>
      </c>
      <c r="G22" s="1">
        <v>33</v>
      </c>
      <c r="H22" s="1">
        <v>27</v>
      </c>
      <c r="I22" s="1">
        <v>25</v>
      </c>
      <c r="J22" s="1">
        <v>20</v>
      </c>
      <c r="K22" s="1">
        <v>19</v>
      </c>
      <c r="L22" s="1">
        <v>18</v>
      </c>
      <c r="M22" s="1">
        <v>90</v>
      </c>
      <c r="N22" s="1">
        <v>27</v>
      </c>
      <c r="O22" s="1">
        <v>17</v>
      </c>
      <c r="P22" s="1">
        <v>0</v>
      </c>
      <c r="Q22" s="1">
        <v>0</v>
      </c>
      <c r="R22" s="1">
        <v>0</v>
      </c>
      <c r="S22" s="1">
        <v>14</v>
      </c>
      <c r="T22" s="1">
        <v>9</v>
      </c>
      <c r="U22" s="1">
        <v>7</v>
      </c>
      <c r="V22" s="1">
        <v>12</v>
      </c>
      <c r="W22" s="1">
        <v>6</v>
      </c>
      <c r="X22" s="1">
        <v>5</v>
      </c>
      <c r="Y22" s="1">
        <v>6</v>
      </c>
      <c r="Z22" s="1">
        <f t="shared" si="0"/>
        <v>335</v>
      </c>
      <c r="AA22" s="446"/>
    </row>
    <row r="23" spans="1:27" ht="25.5" x14ac:dyDescent="0.25">
      <c r="A23" s="496" t="s">
        <v>28</v>
      </c>
      <c r="B23" s="426" t="s">
        <v>8</v>
      </c>
      <c r="C23" s="426"/>
      <c r="D23" s="275" t="s">
        <v>1594</v>
      </c>
      <c r="E23" s="275" t="s">
        <v>1595</v>
      </c>
      <c r="F23" s="177" t="s">
        <v>6</v>
      </c>
      <c r="G23" s="4">
        <v>42</v>
      </c>
      <c r="H23" s="4">
        <v>40</v>
      </c>
      <c r="I23" s="4">
        <v>46</v>
      </c>
      <c r="J23" s="4">
        <v>35</v>
      </c>
      <c r="K23" s="4">
        <v>58</v>
      </c>
      <c r="L23" s="4">
        <v>21</v>
      </c>
      <c r="M23" s="4">
        <v>36</v>
      </c>
      <c r="N23" s="4">
        <v>37</v>
      </c>
      <c r="O23" s="4">
        <v>18</v>
      </c>
      <c r="P23" s="4">
        <v>40</v>
      </c>
      <c r="Q23" s="4">
        <v>31</v>
      </c>
      <c r="R23" s="4">
        <v>43</v>
      </c>
      <c r="S23" s="4">
        <v>29</v>
      </c>
      <c r="T23" s="4">
        <v>29</v>
      </c>
      <c r="U23" s="4">
        <v>30</v>
      </c>
      <c r="V23" s="4">
        <v>15</v>
      </c>
      <c r="W23" s="4">
        <v>21</v>
      </c>
      <c r="X23" s="4">
        <v>12</v>
      </c>
      <c r="Y23" s="4">
        <v>18</v>
      </c>
      <c r="Z23" s="4">
        <f t="shared" si="0"/>
        <v>601</v>
      </c>
      <c r="AA23" s="431"/>
    </row>
    <row r="24" spans="1:27" ht="39" thickBot="1" x14ac:dyDescent="0.3">
      <c r="A24" s="497"/>
      <c r="B24" s="436"/>
      <c r="C24" s="436"/>
      <c r="D24" s="276"/>
      <c r="E24" s="276"/>
      <c r="F24" s="178" t="s">
        <v>3</v>
      </c>
      <c r="G24" s="1">
        <v>42</v>
      </c>
      <c r="H24" s="1">
        <v>40</v>
      </c>
      <c r="I24" s="1">
        <v>46</v>
      </c>
      <c r="J24" s="1">
        <v>35</v>
      </c>
      <c r="K24" s="1">
        <v>58</v>
      </c>
      <c r="L24" s="1">
        <v>21</v>
      </c>
      <c r="M24" s="1">
        <v>36</v>
      </c>
      <c r="N24" s="1">
        <v>37</v>
      </c>
      <c r="O24" s="1">
        <v>18</v>
      </c>
      <c r="P24" s="1">
        <v>40</v>
      </c>
      <c r="Q24" s="1">
        <v>31</v>
      </c>
      <c r="R24" s="1">
        <v>43</v>
      </c>
      <c r="S24" s="1">
        <v>29</v>
      </c>
      <c r="T24" s="1">
        <v>29</v>
      </c>
      <c r="U24" s="1">
        <v>30</v>
      </c>
      <c r="V24" s="1">
        <v>15</v>
      </c>
      <c r="W24" s="1">
        <v>21</v>
      </c>
      <c r="X24" s="1">
        <v>12</v>
      </c>
      <c r="Y24" s="1">
        <v>18</v>
      </c>
      <c r="Z24" s="1">
        <f t="shared" si="0"/>
        <v>601</v>
      </c>
      <c r="AA24" s="446"/>
    </row>
    <row r="25" spans="1:27" ht="25.5" x14ac:dyDescent="0.25">
      <c r="A25" s="496" t="s">
        <v>30</v>
      </c>
      <c r="B25" s="426" t="s">
        <v>8</v>
      </c>
      <c r="C25" s="426"/>
      <c r="D25" s="275" t="s">
        <v>1596</v>
      </c>
      <c r="E25" s="275" t="s">
        <v>1597</v>
      </c>
      <c r="F25" s="177" t="s">
        <v>6</v>
      </c>
      <c r="G25" s="4">
        <v>4</v>
      </c>
      <c r="H25" s="4">
        <v>4</v>
      </c>
      <c r="I25" s="4">
        <v>5</v>
      </c>
      <c r="J25" s="4">
        <v>2</v>
      </c>
      <c r="K25" s="4">
        <v>2</v>
      </c>
      <c r="L25" s="4">
        <v>10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18</v>
      </c>
      <c r="U25" s="4">
        <v>15</v>
      </c>
      <c r="V25" s="4">
        <v>4</v>
      </c>
      <c r="W25" s="4">
        <v>4</v>
      </c>
      <c r="X25" s="4">
        <v>3</v>
      </c>
      <c r="Y25" s="4">
        <v>4</v>
      </c>
      <c r="Z25" s="4">
        <f t="shared" si="0"/>
        <v>75</v>
      </c>
      <c r="AA25" s="431"/>
    </row>
    <row r="26" spans="1:27" ht="39" thickBot="1" x14ac:dyDescent="0.3">
      <c r="A26" s="497"/>
      <c r="B26" s="436"/>
      <c r="C26" s="436"/>
      <c r="D26" s="276"/>
      <c r="E26" s="276"/>
      <c r="F26" s="178" t="s">
        <v>3</v>
      </c>
      <c r="G26" s="1">
        <v>4</v>
      </c>
      <c r="H26" s="1">
        <v>4</v>
      </c>
      <c r="I26" s="1">
        <v>5</v>
      </c>
      <c r="J26" s="1">
        <v>2</v>
      </c>
      <c r="K26" s="1">
        <v>2</v>
      </c>
      <c r="L26" s="1">
        <v>10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18</v>
      </c>
      <c r="U26" s="1">
        <v>15</v>
      </c>
      <c r="V26" s="1">
        <v>4</v>
      </c>
      <c r="W26" s="1">
        <v>4</v>
      </c>
      <c r="X26" s="1">
        <v>3</v>
      </c>
      <c r="Y26" s="1">
        <v>4</v>
      </c>
      <c r="Z26" s="1">
        <f t="shared" si="0"/>
        <v>75</v>
      </c>
      <c r="AA26" s="446"/>
    </row>
    <row r="27" spans="1:27" ht="25.5" x14ac:dyDescent="0.25">
      <c r="A27" s="496" t="s">
        <v>31</v>
      </c>
      <c r="B27" s="426" t="s">
        <v>8</v>
      </c>
      <c r="C27" s="426"/>
      <c r="D27" s="275" t="s">
        <v>1598</v>
      </c>
      <c r="E27" s="275" t="s">
        <v>1599</v>
      </c>
      <c r="F27" s="177" t="s">
        <v>6</v>
      </c>
      <c r="G27" s="4">
        <v>49</v>
      </c>
      <c r="H27" s="4">
        <v>65</v>
      </c>
      <c r="I27" s="4">
        <v>74</v>
      </c>
      <c r="J27" s="4">
        <v>55</v>
      </c>
      <c r="K27" s="4">
        <v>71</v>
      </c>
      <c r="L27" s="4">
        <v>41</v>
      </c>
      <c r="M27" s="4">
        <v>15</v>
      </c>
      <c r="N27" s="4">
        <v>42</v>
      </c>
      <c r="O27" s="4">
        <v>31</v>
      </c>
      <c r="P27" s="4">
        <v>24</v>
      </c>
      <c r="Q27" s="4">
        <v>26</v>
      </c>
      <c r="R27" s="4">
        <v>20</v>
      </c>
      <c r="S27" s="4">
        <v>19</v>
      </c>
      <c r="T27" s="4">
        <v>18</v>
      </c>
      <c r="U27" s="4">
        <v>24</v>
      </c>
      <c r="V27" s="4">
        <v>22</v>
      </c>
      <c r="W27" s="4">
        <v>16</v>
      </c>
      <c r="X27" s="4">
        <v>23</v>
      </c>
      <c r="Y27" s="4">
        <v>16</v>
      </c>
      <c r="Z27" s="4">
        <f t="shared" si="0"/>
        <v>651</v>
      </c>
      <c r="AA27" s="431"/>
    </row>
    <row r="28" spans="1:27" ht="39" thickBot="1" x14ac:dyDescent="0.3">
      <c r="A28" s="497"/>
      <c r="B28" s="436"/>
      <c r="C28" s="436"/>
      <c r="D28" s="276"/>
      <c r="E28" s="276"/>
      <c r="F28" s="178" t="s">
        <v>3</v>
      </c>
      <c r="G28" s="1">
        <v>49</v>
      </c>
      <c r="H28" s="1">
        <v>65</v>
      </c>
      <c r="I28" s="1">
        <v>74</v>
      </c>
      <c r="J28" s="1">
        <v>55</v>
      </c>
      <c r="K28" s="1">
        <v>71</v>
      </c>
      <c r="L28" s="1">
        <v>41</v>
      </c>
      <c r="M28" s="1">
        <v>15</v>
      </c>
      <c r="N28" s="1">
        <v>42</v>
      </c>
      <c r="O28" s="1">
        <v>31</v>
      </c>
      <c r="P28" s="1">
        <v>24</v>
      </c>
      <c r="Q28" s="1">
        <v>26</v>
      </c>
      <c r="R28" s="1">
        <v>20</v>
      </c>
      <c r="S28" s="1">
        <v>19</v>
      </c>
      <c r="T28" s="1">
        <v>18</v>
      </c>
      <c r="U28" s="1">
        <v>24</v>
      </c>
      <c r="V28" s="1">
        <v>22</v>
      </c>
      <c r="W28" s="1">
        <v>16</v>
      </c>
      <c r="X28" s="1">
        <v>23</v>
      </c>
      <c r="Y28" s="1">
        <v>16</v>
      </c>
      <c r="Z28" s="1">
        <f t="shared" si="0"/>
        <v>651</v>
      </c>
      <c r="AA28" s="446"/>
    </row>
    <row r="29" spans="1:27" ht="25.5" x14ac:dyDescent="0.25">
      <c r="A29" s="496" t="s">
        <v>32</v>
      </c>
      <c r="B29" s="426" t="s">
        <v>8</v>
      </c>
      <c r="C29" s="426"/>
      <c r="D29" s="275" t="s">
        <v>1600</v>
      </c>
      <c r="E29" s="275" t="s">
        <v>1601</v>
      </c>
      <c r="F29" s="177" t="s">
        <v>6</v>
      </c>
      <c r="G29" s="4">
        <v>40</v>
      </c>
      <c r="H29" s="4">
        <v>35</v>
      </c>
      <c r="I29" s="4">
        <v>36</v>
      </c>
      <c r="J29" s="4">
        <v>30</v>
      </c>
      <c r="K29" s="4">
        <v>31</v>
      </c>
      <c r="L29" s="4">
        <v>28</v>
      </c>
      <c r="M29" s="4">
        <v>21</v>
      </c>
      <c r="N29" s="4">
        <v>23</v>
      </c>
      <c r="O29" s="4">
        <v>24</v>
      </c>
      <c r="P29" s="4">
        <v>21</v>
      </c>
      <c r="Q29" s="4">
        <v>22</v>
      </c>
      <c r="R29" s="4">
        <v>17</v>
      </c>
      <c r="S29" s="4">
        <v>42</v>
      </c>
      <c r="T29" s="4">
        <v>17</v>
      </c>
      <c r="U29" s="4">
        <v>11</v>
      </c>
      <c r="V29" s="4">
        <v>7</v>
      </c>
      <c r="W29" s="4">
        <v>11</v>
      </c>
      <c r="X29" s="4">
        <v>13</v>
      </c>
      <c r="Y29" s="4">
        <v>19</v>
      </c>
      <c r="Z29" s="4">
        <f t="shared" si="0"/>
        <v>448</v>
      </c>
      <c r="AA29" s="431"/>
    </row>
    <row r="30" spans="1:27" ht="39" thickBot="1" x14ac:dyDescent="0.3">
      <c r="A30" s="497"/>
      <c r="B30" s="436"/>
      <c r="C30" s="436"/>
      <c r="D30" s="276"/>
      <c r="E30" s="276"/>
      <c r="F30" s="178" t="s">
        <v>3</v>
      </c>
      <c r="G30" s="1">
        <v>40</v>
      </c>
      <c r="H30" s="1">
        <v>35</v>
      </c>
      <c r="I30" s="1">
        <v>36</v>
      </c>
      <c r="J30" s="1">
        <v>30</v>
      </c>
      <c r="K30" s="1">
        <v>31</v>
      </c>
      <c r="L30" s="1">
        <v>28</v>
      </c>
      <c r="M30" s="1">
        <v>21</v>
      </c>
      <c r="N30" s="1">
        <v>23</v>
      </c>
      <c r="O30" s="1">
        <v>24</v>
      </c>
      <c r="P30" s="1">
        <v>21</v>
      </c>
      <c r="Q30" s="1">
        <v>22</v>
      </c>
      <c r="R30" s="1">
        <v>17</v>
      </c>
      <c r="S30" s="1">
        <v>42</v>
      </c>
      <c r="T30" s="1">
        <v>17</v>
      </c>
      <c r="U30" s="1">
        <v>11</v>
      </c>
      <c r="V30" s="1">
        <v>7</v>
      </c>
      <c r="W30" s="1">
        <v>11</v>
      </c>
      <c r="X30" s="1">
        <v>13</v>
      </c>
      <c r="Y30" s="1">
        <v>19</v>
      </c>
      <c r="Z30" s="1">
        <f t="shared" si="0"/>
        <v>448</v>
      </c>
      <c r="AA30" s="446"/>
    </row>
    <row r="31" spans="1:27" ht="25.5" x14ac:dyDescent="0.25">
      <c r="A31" s="496" t="s">
        <v>33</v>
      </c>
      <c r="B31" s="426" t="s">
        <v>8</v>
      </c>
      <c r="C31" s="426"/>
      <c r="D31" s="275" t="s">
        <v>1602</v>
      </c>
      <c r="E31" s="275" t="s">
        <v>1603</v>
      </c>
      <c r="F31" s="177" t="s">
        <v>6</v>
      </c>
      <c r="G31" s="4">
        <v>19</v>
      </c>
      <c r="H31" s="4">
        <v>26</v>
      </c>
      <c r="I31" s="4">
        <v>20</v>
      </c>
      <c r="J31" s="4">
        <v>27</v>
      </c>
      <c r="K31" s="4">
        <v>16</v>
      </c>
      <c r="L31" s="4">
        <v>19</v>
      </c>
      <c r="M31" s="4">
        <v>1</v>
      </c>
      <c r="N31" s="4">
        <v>15</v>
      </c>
      <c r="O31" s="4">
        <v>19</v>
      </c>
      <c r="P31" s="4">
        <v>14</v>
      </c>
      <c r="Q31" s="4">
        <v>1</v>
      </c>
      <c r="R31" s="4">
        <v>15</v>
      </c>
      <c r="S31" s="4">
        <v>0</v>
      </c>
      <c r="T31" s="4">
        <v>7</v>
      </c>
      <c r="U31" s="4">
        <v>8</v>
      </c>
      <c r="V31" s="4">
        <v>6</v>
      </c>
      <c r="W31" s="4">
        <v>7</v>
      </c>
      <c r="X31" s="4">
        <v>8</v>
      </c>
      <c r="Y31" s="4">
        <v>11</v>
      </c>
      <c r="Z31" s="4">
        <f t="shared" si="0"/>
        <v>239</v>
      </c>
      <c r="AA31" s="431"/>
    </row>
    <row r="32" spans="1:27" ht="38.25" x14ac:dyDescent="0.25">
      <c r="A32" s="497"/>
      <c r="B32" s="436"/>
      <c r="C32" s="436"/>
      <c r="D32" s="276"/>
      <c r="E32" s="276"/>
      <c r="F32" s="178" t="s">
        <v>3</v>
      </c>
      <c r="G32" s="1">
        <v>19</v>
      </c>
      <c r="H32" s="1">
        <v>26</v>
      </c>
      <c r="I32" s="1">
        <v>20</v>
      </c>
      <c r="J32" s="1">
        <v>27</v>
      </c>
      <c r="K32" s="1">
        <v>16</v>
      </c>
      <c r="L32" s="1">
        <v>19</v>
      </c>
      <c r="M32" s="1">
        <v>1</v>
      </c>
      <c r="N32" s="1">
        <v>15</v>
      </c>
      <c r="O32" s="1">
        <v>19</v>
      </c>
      <c r="P32" s="1">
        <v>14</v>
      </c>
      <c r="Q32" s="1">
        <v>1</v>
      </c>
      <c r="R32" s="1">
        <v>15</v>
      </c>
      <c r="S32" s="1">
        <v>0</v>
      </c>
      <c r="T32" s="1">
        <v>7</v>
      </c>
      <c r="U32" s="1">
        <v>8</v>
      </c>
      <c r="V32" s="1">
        <v>6</v>
      </c>
      <c r="W32" s="1">
        <v>7</v>
      </c>
      <c r="X32" s="1">
        <v>8</v>
      </c>
      <c r="Y32" s="1">
        <v>11</v>
      </c>
      <c r="Z32" s="1">
        <f t="shared" si="0"/>
        <v>239</v>
      </c>
      <c r="AA32" s="446"/>
    </row>
    <row r="33" spans="1:27" ht="25.5" x14ac:dyDescent="0.25">
      <c r="A33" s="497"/>
      <c r="B33" s="436" t="s">
        <v>10</v>
      </c>
      <c r="C33" s="532" t="s">
        <v>68</v>
      </c>
      <c r="D33" s="276" t="s">
        <v>1604</v>
      </c>
      <c r="E33" s="276" t="s">
        <v>1605</v>
      </c>
      <c r="F33" s="178" t="s">
        <v>6</v>
      </c>
      <c r="G33" s="1">
        <v>8</v>
      </c>
      <c r="H33" s="1">
        <v>6</v>
      </c>
      <c r="I33" s="1">
        <v>4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0"/>
        <v>19</v>
      </c>
      <c r="AA33" s="446"/>
    </row>
    <row r="34" spans="1:27" ht="39" thickBot="1" x14ac:dyDescent="0.3">
      <c r="A34" s="499"/>
      <c r="B34" s="437"/>
      <c r="C34" s="533"/>
      <c r="D34" s="280"/>
      <c r="E34" s="280"/>
      <c r="F34" s="182" t="s">
        <v>3</v>
      </c>
      <c r="G34" s="3">
        <v>8</v>
      </c>
      <c r="H34" s="3">
        <v>6</v>
      </c>
      <c r="I34" s="3">
        <v>4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f t="shared" si="0"/>
        <v>19</v>
      </c>
      <c r="AA34" s="420"/>
    </row>
    <row r="35" spans="1:27" ht="25.5" x14ac:dyDescent="0.25">
      <c r="A35" s="496" t="s">
        <v>34</v>
      </c>
      <c r="B35" s="426" t="s">
        <v>8</v>
      </c>
      <c r="C35" s="426"/>
      <c r="D35" s="275" t="s">
        <v>1606</v>
      </c>
      <c r="E35" s="275" t="s">
        <v>1607</v>
      </c>
      <c r="F35" s="177" t="s">
        <v>6</v>
      </c>
      <c r="G35" s="4">
        <v>77</v>
      </c>
      <c r="H35" s="4">
        <v>84</v>
      </c>
      <c r="I35" s="4">
        <v>62</v>
      </c>
      <c r="J35" s="4">
        <v>75</v>
      </c>
      <c r="K35" s="4">
        <v>53</v>
      </c>
      <c r="L35" s="4">
        <v>70</v>
      </c>
      <c r="M35" s="4">
        <v>19</v>
      </c>
      <c r="N35" s="4">
        <v>53</v>
      </c>
      <c r="O35" s="4">
        <v>35</v>
      </c>
      <c r="P35" s="4">
        <v>0</v>
      </c>
      <c r="Q35" s="4">
        <v>36</v>
      </c>
      <c r="R35" s="4">
        <v>22</v>
      </c>
      <c r="S35" s="4">
        <v>31</v>
      </c>
      <c r="T35" s="4">
        <v>39</v>
      </c>
      <c r="U35" s="4">
        <v>24</v>
      </c>
      <c r="V35" s="4">
        <v>28</v>
      </c>
      <c r="W35" s="4">
        <v>25</v>
      </c>
      <c r="X35" s="4">
        <v>37</v>
      </c>
      <c r="Y35" s="4">
        <v>27</v>
      </c>
      <c r="Z35" s="4">
        <f t="shared" si="0"/>
        <v>797</v>
      </c>
      <c r="AA35" s="431"/>
    </row>
    <row r="36" spans="1:27" ht="39" thickBot="1" x14ac:dyDescent="0.3">
      <c r="A36" s="497"/>
      <c r="B36" s="436"/>
      <c r="C36" s="436"/>
      <c r="D36" s="276"/>
      <c r="E36" s="276"/>
      <c r="F36" s="178" t="s">
        <v>3</v>
      </c>
      <c r="G36" s="1">
        <v>0</v>
      </c>
      <c r="H36" s="1">
        <v>0</v>
      </c>
      <c r="I36" s="1">
        <v>0</v>
      </c>
      <c r="J36" s="1">
        <v>0</v>
      </c>
      <c r="K36" s="1">
        <v>53</v>
      </c>
      <c r="L36" s="1">
        <v>70</v>
      </c>
      <c r="M36" s="1">
        <v>19</v>
      </c>
      <c r="N36" s="1">
        <v>53</v>
      </c>
      <c r="O36" s="1">
        <v>35</v>
      </c>
      <c r="P36" s="1">
        <v>0</v>
      </c>
      <c r="Q36" s="1">
        <v>36</v>
      </c>
      <c r="R36" s="1">
        <v>22</v>
      </c>
      <c r="S36" s="1">
        <v>31</v>
      </c>
      <c r="T36" s="1">
        <v>39</v>
      </c>
      <c r="U36" s="1">
        <v>24</v>
      </c>
      <c r="V36" s="1">
        <v>28</v>
      </c>
      <c r="W36" s="1">
        <v>25</v>
      </c>
      <c r="X36" s="1">
        <v>37</v>
      </c>
      <c r="Y36" s="1">
        <v>27</v>
      </c>
      <c r="Z36" s="1">
        <f t="shared" si="0"/>
        <v>499</v>
      </c>
      <c r="AA36" s="446"/>
    </row>
    <row r="37" spans="1:27" ht="25.5" x14ac:dyDescent="0.25">
      <c r="A37" s="496" t="s">
        <v>109</v>
      </c>
      <c r="B37" s="426" t="s">
        <v>8</v>
      </c>
      <c r="C37" s="426"/>
      <c r="D37" s="275" t="s">
        <v>1608</v>
      </c>
      <c r="E37" s="275" t="s">
        <v>1609</v>
      </c>
      <c r="F37" s="177" t="s">
        <v>6</v>
      </c>
      <c r="G37" s="4">
        <v>17</v>
      </c>
      <c r="H37" s="4">
        <v>24</v>
      </c>
      <c r="I37" s="4">
        <v>27</v>
      </c>
      <c r="J37" s="4">
        <v>34</v>
      </c>
      <c r="K37" s="4">
        <v>28</v>
      </c>
      <c r="L37" s="4">
        <v>20</v>
      </c>
      <c r="M37" s="4">
        <v>14</v>
      </c>
      <c r="N37" s="4">
        <v>23</v>
      </c>
      <c r="O37" s="4">
        <v>12</v>
      </c>
      <c r="P37" s="4">
        <v>23</v>
      </c>
      <c r="Q37" s="4">
        <v>18</v>
      </c>
      <c r="R37" s="4">
        <v>17</v>
      </c>
      <c r="S37" s="4">
        <v>11</v>
      </c>
      <c r="T37" s="4">
        <v>15</v>
      </c>
      <c r="U37" s="4">
        <v>14</v>
      </c>
      <c r="V37" s="4">
        <v>6</v>
      </c>
      <c r="W37" s="4">
        <v>18</v>
      </c>
      <c r="X37" s="4">
        <v>9</v>
      </c>
      <c r="Y37" s="4">
        <v>9</v>
      </c>
      <c r="Z37" s="4">
        <f t="shared" si="0"/>
        <v>339</v>
      </c>
      <c r="AA37" s="431"/>
    </row>
    <row r="38" spans="1:27" ht="39" thickBot="1" x14ac:dyDescent="0.3">
      <c r="A38" s="497"/>
      <c r="B38" s="436"/>
      <c r="C38" s="436"/>
      <c r="D38" s="276"/>
      <c r="E38" s="276"/>
      <c r="F38" s="178" t="s">
        <v>3</v>
      </c>
      <c r="G38" s="1">
        <v>17</v>
      </c>
      <c r="H38" s="1">
        <v>24</v>
      </c>
      <c r="I38" s="1">
        <v>27</v>
      </c>
      <c r="J38" s="1">
        <v>34</v>
      </c>
      <c r="K38" s="1">
        <v>28</v>
      </c>
      <c r="L38" s="1">
        <v>20</v>
      </c>
      <c r="M38" s="1">
        <v>14</v>
      </c>
      <c r="N38" s="1">
        <v>23</v>
      </c>
      <c r="O38" s="1">
        <v>12</v>
      </c>
      <c r="P38" s="1">
        <v>23</v>
      </c>
      <c r="Q38" s="1">
        <v>18</v>
      </c>
      <c r="R38" s="1">
        <v>17</v>
      </c>
      <c r="S38" s="1">
        <v>11</v>
      </c>
      <c r="T38" s="1">
        <v>15</v>
      </c>
      <c r="U38" s="1">
        <v>14</v>
      </c>
      <c r="V38" s="1">
        <v>6</v>
      </c>
      <c r="W38" s="1">
        <v>18</v>
      </c>
      <c r="X38" s="1">
        <v>9</v>
      </c>
      <c r="Y38" s="1">
        <v>9</v>
      </c>
      <c r="Z38" s="1">
        <f t="shared" si="0"/>
        <v>339</v>
      </c>
      <c r="AA38" s="446"/>
    </row>
    <row r="39" spans="1:27" ht="25.5" x14ac:dyDescent="0.25">
      <c r="A39" s="496" t="s">
        <v>120</v>
      </c>
      <c r="B39" s="426" t="s">
        <v>8</v>
      </c>
      <c r="C39" s="426"/>
      <c r="D39" s="275" t="s">
        <v>2368</v>
      </c>
      <c r="E39" s="275" t="s">
        <v>1610</v>
      </c>
      <c r="F39" s="177" t="s">
        <v>6</v>
      </c>
      <c r="G39" s="4">
        <v>46</v>
      </c>
      <c r="H39" s="4">
        <v>51</v>
      </c>
      <c r="I39" s="4">
        <v>60</v>
      </c>
      <c r="J39" s="4">
        <v>41</v>
      </c>
      <c r="K39" s="4">
        <v>44</v>
      </c>
      <c r="L39" s="4">
        <v>35</v>
      </c>
      <c r="M39" s="4">
        <v>32</v>
      </c>
      <c r="N39" s="4">
        <v>9</v>
      </c>
      <c r="O39" s="4">
        <v>46</v>
      </c>
      <c r="P39" s="4">
        <v>16</v>
      </c>
      <c r="Q39" s="4">
        <v>36</v>
      </c>
      <c r="R39" s="4">
        <v>24</v>
      </c>
      <c r="S39" s="4">
        <v>20</v>
      </c>
      <c r="T39" s="4">
        <v>22</v>
      </c>
      <c r="U39" s="4">
        <v>24</v>
      </c>
      <c r="V39" s="4">
        <v>25</v>
      </c>
      <c r="W39" s="4">
        <v>29</v>
      </c>
      <c r="X39" s="4">
        <v>23</v>
      </c>
      <c r="Y39" s="4">
        <v>16</v>
      </c>
      <c r="Z39" s="4">
        <f t="shared" si="0"/>
        <v>599</v>
      </c>
      <c r="AA39" s="431"/>
    </row>
    <row r="40" spans="1:27" ht="39" thickBot="1" x14ac:dyDescent="0.3">
      <c r="A40" s="497"/>
      <c r="B40" s="436"/>
      <c r="C40" s="436"/>
      <c r="D40" s="276"/>
      <c r="E40" s="276"/>
      <c r="F40" s="178" t="s">
        <v>3</v>
      </c>
      <c r="G40" s="1">
        <v>46</v>
      </c>
      <c r="H40" s="1">
        <v>51</v>
      </c>
      <c r="I40" s="1">
        <v>60</v>
      </c>
      <c r="J40" s="1">
        <v>41</v>
      </c>
      <c r="K40" s="1">
        <v>44</v>
      </c>
      <c r="L40" s="1">
        <v>35</v>
      </c>
      <c r="M40" s="1">
        <v>32</v>
      </c>
      <c r="N40" s="1">
        <v>9</v>
      </c>
      <c r="O40" s="1">
        <v>46</v>
      </c>
      <c r="P40" s="1">
        <v>16</v>
      </c>
      <c r="Q40" s="1">
        <v>36</v>
      </c>
      <c r="R40" s="1">
        <v>24</v>
      </c>
      <c r="S40" s="1">
        <v>20</v>
      </c>
      <c r="T40" s="1">
        <v>22</v>
      </c>
      <c r="U40" s="1">
        <v>24</v>
      </c>
      <c r="V40" s="1">
        <v>25</v>
      </c>
      <c r="W40" s="1">
        <v>29</v>
      </c>
      <c r="X40" s="1">
        <v>23</v>
      </c>
      <c r="Y40" s="1">
        <v>16</v>
      </c>
      <c r="Z40" s="1">
        <f t="shared" si="0"/>
        <v>599</v>
      </c>
      <c r="AA40" s="446"/>
    </row>
    <row r="41" spans="1:27" ht="25.5" x14ac:dyDescent="0.25">
      <c r="A41" s="496" t="s">
        <v>128</v>
      </c>
      <c r="B41" s="426" t="s">
        <v>8</v>
      </c>
      <c r="C41" s="426"/>
      <c r="D41" s="275" t="s">
        <v>1611</v>
      </c>
      <c r="E41" s="275" t="s">
        <v>1612</v>
      </c>
      <c r="F41" s="177" t="s">
        <v>6</v>
      </c>
      <c r="G41" s="4">
        <v>20</v>
      </c>
      <c r="H41" s="4">
        <v>27</v>
      </c>
      <c r="I41" s="4">
        <v>29</v>
      </c>
      <c r="J41" s="4">
        <v>29</v>
      </c>
      <c r="K41" s="4">
        <v>17</v>
      </c>
      <c r="L41" s="4">
        <v>25</v>
      </c>
      <c r="M41" s="4">
        <v>47</v>
      </c>
      <c r="N41" s="4">
        <v>14</v>
      </c>
      <c r="O41" s="4">
        <v>21</v>
      </c>
      <c r="P41" s="4">
        <v>42</v>
      </c>
      <c r="Q41" s="4">
        <v>44</v>
      </c>
      <c r="R41" s="4">
        <v>30</v>
      </c>
      <c r="S41" s="4">
        <v>8</v>
      </c>
      <c r="T41" s="4">
        <v>7</v>
      </c>
      <c r="U41" s="4">
        <v>10</v>
      </c>
      <c r="V41" s="4">
        <v>5</v>
      </c>
      <c r="W41" s="4">
        <v>16</v>
      </c>
      <c r="X41" s="4">
        <v>10</v>
      </c>
      <c r="Y41" s="4">
        <v>5</v>
      </c>
      <c r="Z41" s="4">
        <f t="shared" si="0"/>
        <v>406</v>
      </c>
      <c r="AA41" s="431"/>
    </row>
    <row r="42" spans="1:27" ht="38.25" x14ac:dyDescent="0.25">
      <c r="A42" s="497"/>
      <c r="B42" s="436"/>
      <c r="C42" s="436"/>
      <c r="D42" s="276"/>
      <c r="E42" s="276"/>
      <c r="F42" s="178" t="s">
        <v>3</v>
      </c>
      <c r="G42" s="1">
        <v>20</v>
      </c>
      <c r="H42" s="1">
        <v>27</v>
      </c>
      <c r="I42" s="1">
        <v>29</v>
      </c>
      <c r="J42" s="1">
        <v>29</v>
      </c>
      <c r="K42" s="1">
        <v>17</v>
      </c>
      <c r="L42" s="1">
        <v>25</v>
      </c>
      <c r="M42" s="1">
        <v>47</v>
      </c>
      <c r="N42" s="1">
        <v>14</v>
      </c>
      <c r="O42" s="1">
        <v>21</v>
      </c>
      <c r="P42" s="1">
        <v>42</v>
      </c>
      <c r="Q42" s="1">
        <v>44</v>
      </c>
      <c r="R42" s="1">
        <v>30</v>
      </c>
      <c r="S42" s="1">
        <v>8</v>
      </c>
      <c r="T42" s="1">
        <v>7</v>
      </c>
      <c r="U42" s="1">
        <v>10</v>
      </c>
      <c r="V42" s="1">
        <v>5</v>
      </c>
      <c r="W42" s="1">
        <v>16</v>
      </c>
      <c r="X42" s="1">
        <v>10</v>
      </c>
      <c r="Y42" s="1">
        <v>5</v>
      </c>
      <c r="Z42" s="1">
        <f t="shared" si="0"/>
        <v>406</v>
      </c>
      <c r="AA42" s="446"/>
    </row>
    <row r="43" spans="1:27" ht="25.5" x14ac:dyDescent="0.25">
      <c r="A43" s="497"/>
      <c r="B43" s="436" t="s">
        <v>10</v>
      </c>
      <c r="C43" s="532" t="s">
        <v>131</v>
      </c>
      <c r="D43" s="276" t="s">
        <v>1613</v>
      </c>
      <c r="E43" s="276" t="s">
        <v>1614</v>
      </c>
      <c r="F43" s="178" t="s">
        <v>6</v>
      </c>
      <c r="G43" s="1">
        <v>0</v>
      </c>
      <c r="H43" s="1">
        <v>12</v>
      </c>
      <c r="I43" s="1">
        <v>7</v>
      </c>
      <c r="J43" s="1">
        <v>10</v>
      </c>
      <c r="K43" s="1">
        <v>6</v>
      </c>
      <c r="L43" s="1">
        <v>7</v>
      </c>
      <c r="M43" s="1">
        <v>0</v>
      </c>
      <c r="N43" s="1">
        <v>0</v>
      </c>
      <c r="O43" s="1">
        <v>4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f t="shared" si="0"/>
        <v>46</v>
      </c>
      <c r="AA43" s="446"/>
    </row>
    <row r="44" spans="1:27" ht="39" thickBot="1" x14ac:dyDescent="0.3">
      <c r="A44" s="499"/>
      <c r="B44" s="437"/>
      <c r="C44" s="533"/>
      <c r="D44" s="280"/>
      <c r="E44" s="280"/>
      <c r="F44" s="182" t="s">
        <v>3</v>
      </c>
      <c r="G44" s="3">
        <v>0</v>
      </c>
      <c r="H44" s="3">
        <v>12</v>
      </c>
      <c r="I44" s="3">
        <v>7</v>
      </c>
      <c r="J44" s="3">
        <v>10</v>
      </c>
      <c r="K44" s="3">
        <v>6</v>
      </c>
      <c r="L44" s="3">
        <v>7</v>
      </c>
      <c r="M44" s="3">
        <v>0</v>
      </c>
      <c r="N44" s="3">
        <v>0</v>
      </c>
      <c r="O44" s="3">
        <v>4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f t="shared" si="0"/>
        <v>46</v>
      </c>
      <c r="AA44" s="420"/>
    </row>
    <row r="45" spans="1:27" ht="25.5" x14ac:dyDescent="0.25">
      <c r="A45" s="496" t="s">
        <v>133</v>
      </c>
      <c r="B45" s="426" t="s">
        <v>8</v>
      </c>
      <c r="C45" s="426"/>
      <c r="D45" s="275" t="s">
        <v>1615</v>
      </c>
      <c r="E45" s="275" t="s">
        <v>1616</v>
      </c>
      <c r="F45" s="177" t="s">
        <v>6</v>
      </c>
      <c r="G45" s="4">
        <v>5</v>
      </c>
      <c r="H45" s="4">
        <v>7</v>
      </c>
      <c r="I45" s="4">
        <v>10</v>
      </c>
      <c r="J45" s="4">
        <v>9</v>
      </c>
      <c r="K45" s="4">
        <v>14</v>
      </c>
      <c r="L45" s="4">
        <v>6</v>
      </c>
      <c r="M45" s="4">
        <v>0</v>
      </c>
      <c r="N45" s="4">
        <v>0</v>
      </c>
      <c r="O45" s="4">
        <v>7</v>
      </c>
      <c r="P45" s="4">
        <v>22</v>
      </c>
      <c r="Q45" s="4">
        <v>11</v>
      </c>
      <c r="R45" s="4">
        <v>12</v>
      </c>
      <c r="S45" s="4">
        <v>11</v>
      </c>
      <c r="T45" s="4">
        <v>0</v>
      </c>
      <c r="U45" s="4">
        <v>15</v>
      </c>
      <c r="V45" s="4">
        <v>8</v>
      </c>
      <c r="W45" s="4">
        <v>12</v>
      </c>
      <c r="X45" s="4">
        <v>10</v>
      </c>
      <c r="Y45" s="4">
        <v>9</v>
      </c>
      <c r="Z45" s="4">
        <f t="shared" si="0"/>
        <v>168</v>
      </c>
      <c r="AA45" s="431"/>
    </row>
    <row r="46" spans="1:27" ht="39" thickBot="1" x14ac:dyDescent="0.3">
      <c r="A46" s="500"/>
      <c r="B46" s="427"/>
      <c r="C46" s="427"/>
      <c r="D46" s="298"/>
      <c r="E46" s="298"/>
      <c r="F46" s="183" t="s">
        <v>3</v>
      </c>
      <c r="G46" s="30">
        <v>5</v>
      </c>
      <c r="H46" s="30">
        <v>7</v>
      </c>
      <c r="I46" s="30">
        <v>10</v>
      </c>
      <c r="J46" s="30">
        <v>9</v>
      </c>
      <c r="K46" s="30">
        <v>14</v>
      </c>
      <c r="L46" s="30">
        <v>6</v>
      </c>
      <c r="M46" s="30">
        <v>0</v>
      </c>
      <c r="N46" s="30">
        <v>0</v>
      </c>
      <c r="O46" s="30">
        <v>7</v>
      </c>
      <c r="P46" s="30">
        <v>22</v>
      </c>
      <c r="Q46" s="30">
        <v>11</v>
      </c>
      <c r="R46" s="30">
        <v>12</v>
      </c>
      <c r="S46" s="30">
        <v>11</v>
      </c>
      <c r="T46" s="30">
        <v>0</v>
      </c>
      <c r="U46" s="30">
        <v>15</v>
      </c>
      <c r="V46" s="30">
        <v>8</v>
      </c>
      <c r="W46" s="30">
        <v>12</v>
      </c>
      <c r="X46" s="30">
        <v>10</v>
      </c>
      <c r="Y46" s="30">
        <v>9</v>
      </c>
      <c r="Z46" s="30">
        <f t="shared" si="0"/>
        <v>168</v>
      </c>
      <c r="AA46" s="432"/>
    </row>
    <row r="47" spans="1:27" ht="25.5" x14ac:dyDescent="0.25">
      <c r="A47" s="456" t="s">
        <v>13</v>
      </c>
      <c r="B47" s="457"/>
      <c r="C47" s="457"/>
      <c r="D47" s="457"/>
      <c r="E47" s="457"/>
      <c r="F47" s="226" t="s">
        <v>6</v>
      </c>
      <c r="G47" s="61">
        <f>SUM(G7,G9,G11,G13,G15,G17,G19,G21,G23,G25,G27,G29,G31,G33,G35,G37,G39,G41,G43,G45)</f>
        <v>789</v>
      </c>
      <c r="H47" s="61">
        <f t="shared" ref="H47:Z47" si="1">SUM(H7,H9,H11,H13,H15,H17,H19,H21,H23,H25,H27,H29,H31,H33,H35,H37,H39,H41,H43,H45)</f>
        <v>856</v>
      </c>
      <c r="I47" s="61">
        <f t="shared" si="1"/>
        <v>904</v>
      </c>
      <c r="J47" s="61">
        <f t="shared" si="1"/>
        <v>789</v>
      </c>
      <c r="K47" s="61">
        <f t="shared" si="1"/>
        <v>795</v>
      </c>
      <c r="L47" s="61">
        <f t="shared" si="1"/>
        <v>611</v>
      </c>
      <c r="M47" s="61">
        <f t="shared" si="1"/>
        <v>513</v>
      </c>
      <c r="N47" s="61">
        <f t="shared" si="1"/>
        <v>608</v>
      </c>
      <c r="O47" s="61">
        <f t="shared" si="1"/>
        <v>558</v>
      </c>
      <c r="P47" s="61">
        <f t="shared" si="1"/>
        <v>460</v>
      </c>
      <c r="Q47" s="61">
        <f t="shared" si="1"/>
        <v>481</v>
      </c>
      <c r="R47" s="61">
        <f t="shared" si="1"/>
        <v>404</v>
      </c>
      <c r="S47" s="61">
        <f t="shared" si="1"/>
        <v>391</v>
      </c>
      <c r="T47" s="61">
        <f t="shared" si="1"/>
        <v>401</v>
      </c>
      <c r="U47" s="61">
        <f t="shared" si="1"/>
        <v>361</v>
      </c>
      <c r="V47" s="61">
        <f t="shared" si="1"/>
        <v>353</v>
      </c>
      <c r="W47" s="61">
        <f t="shared" si="1"/>
        <v>372</v>
      </c>
      <c r="X47" s="61">
        <f t="shared" si="1"/>
        <v>354</v>
      </c>
      <c r="Y47" s="61">
        <f t="shared" si="1"/>
        <v>361</v>
      </c>
      <c r="Z47" s="61">
        <f t="shared" si="1"/>
        <v>10361</v>
      </c>
      <c r="AA47" s="210"/>
    </row>
    <row r="48" spans="1:27" ht="39" thickBot="1" x14ac:dyDescent="0.3">
      <c r="A48" s="458"/>
      <c r="B48" s="459"/>
      <c r="C48" s="459"/>
      <c r="D48" s="459"/>
      <c r="E48" s="459"/>
      <c r="F48" s="225" t="s">
        <v>3</v>
      </c>
      <c r="G48" s="59">
        <f>SUM(G8,G10,G12,G14,G16,G18,G20,G22,G24,G26,G28,G30,G32,G34,G36,G38,G40,G42,G44,G46)</f>
        <v>711</v>
      </c>
      <c r="H48" s="59">
        <f t="shared" ref="H48:Z48" si="2">SUM(H8,H10,H12,H14,H16,H18,H20,H22,H24,H26,H28,H30,H32,H34,H36,H38,H40,H42,H44,H46)</f>
        <v>770</v>
      </c>
      <c r="I48" s="59">
        <f t="shared" si="2"/>
        <v>837</v>
      </c>
      <c r="J48" s="59">
        <f t="shared" si="2"/>
        <v>711</v>
      </c>
      <c r="K48" s="59">
        <f t="shared" si="2"/>
        <v>792</v>
      </c>
      <c r="L48" s="59">
        <f t="shared" si="2"/>
        <v>610</v>
      </c>
      <c r="M48" s="59">
        <f t="shared" si="2"/>
        <v>512</v>
      </c>
      <c r="N48" s="59">
        <f t="shared" si="2"/>
        <v>604</v>
      </c>
      <c r="O48" s="59">
        <f t="shared" si="2"/>
        <v>558</v>
      </c>
      <c r="P48" s="59">
        <f t="shared" si="2"/>
        <v>459</v>
      </c>
      <c r="Q48" s="59">
        <f t="shared" si="2"/>
        <v>481</v>
      </c>
      <c r="R48" s="59">
        <f t="shared" si="2"/>
        <v>404</v>
      </c>
      <c r="S48" s="59">
        <f t="shared" si="2"/>
        <v>390</v>
      </c>
      <c r="T48" s="59">
        <f t="shared" si="2"/>
        <v>401</v>
      </c>
      <c r="U48" s="59">
        <f t="shared" si="2"/>
        <v>361</v>
      </c>
      <c r="V48" s="59">
        <f t="shared" si="2"/>
        <v>353</v>
      </c>
      <c r="W48" s="59">
        <f t="shared" si="2"/>
        <v>372</v>
      </c>
      <c r="X48" s="59">
        <f t="shared" si="2"/>
        <v>353</v>
      </c>
      <c r="Y48" s="59">
        <f t="shared" si="2"/>
        <v>359</v>
      </c>
      <c r="Z48" s="59">
        <f t="shared" si="2"/>
        <v>10038</v>
      </c>
      <c r="AA48" s="211"/>
    </row>
  </sheetData>
  <mergeCells count="107">
    <mergeCell ref="AA35:AA36"/>
    <mergeCell ref="A45:A46"/>
    <mergeCell ref="B45:C46"/>
    <mergeCell ref="D45:D46"/>
    <mergeCell ref="E45:E46"/>
    <mergeCell ref="AA45:AA46"/>
    <mergeCell ref="A47:E48"/>
    <mergeCell ref="A41:A44"/>
    <mergeCell ref="B41:C42"/>
    <mergeCell ref="D41:D42"/>
    <mergeCell ref="E41:E42"/>
    <mergeCell ref="AA41:AA42"/>
    <mergeCell ref="B43:B44"/>
    <mergeCell ref="C43:C44"/>
    <mergeCell ref="D43:D44"/>
    <mergeCell ref="E43:E44"/>
    <mergeCell ref="AA43:AA44"/>
    <mergeCell ref="AA37:AA38"/>
    <mergeCell ref="A39:A40"/>
    <mergeCell ref="B39:C40"/>
    <mergeCell ref="D39:D40"/>
    <mergeCell ref="E39:E40"/>
    <mergeCell ref="AA39:AA40"/>
    <mergeCell ref="A35:A36"/>
    <mergeCell ref="B35:C36"/>
    <mergeCell ref="D35:D36"/>
    <mergeCell ref="E35:E36"/>
    <mergeCell ref="A37:A38"/>
    <mergeCell ref="B37:C38"/>
    <mergeCell ref="D37:D38"/>
    <mergeCell ref="E37:E38"/>
    <mergeCell ref="A31:A34"/>
    <mergeCell ref="B31:C32"/>
    <mergeCell ref="D31:D32"/>
    <mergeCell ref="E31:E32"/>
    <mergeCell ref="AA31:AA32"/>
    <mergeCell ref="B33:B34"/>
    <mergeCell ref="C33:C34"/>
    <mergeCell ref="D33:D34"/>
    <mergeCell ref="E33:E34"/>
    <mergeCell ref="AA33:AA34"/>
    <mergeCell ref="A27:A28"/>
    <mergeCell ref="B27:C28"/>
    <mergeCell ref="D27:D28"/>
    <mergeCell ref="E27:E28"/>
    <mergeCell ref="AA27:AA28"/>
    <mergeCell ref="A29:A30"/>
    <mergeCell ref="B29:C30"/>
    <mergeCell ref="D29:D30"/>
    <mergeCell ref="E29:E30"/>
    <mergeCell ref="AA29:AA30"/>
    <mergeCell ref="A23:A24"/>
    <mergeCell ref="B23:C24"/>
    <mergeCell ref="D23:D24"/>
    <mergeCell ref="E23:E24"/>
    <mergeCell ref="AA23:AA24"/>
    <mergeCell ref="A25:A26"/>
    <mergeCell ref="B25:C26"/>
    <mergeCell ref="D25:D26"/>
    <mergeCell ref="E25:E26"/>
    <mergeCell ref="AA25:AA26"/>
    <mergeCell ref="A19:A20"/>
    <mergeCell ref="B19:C20"/>
    <mergeCell ref="D19:D20"/>
    <mergeCell ref="E19:E20"/>
    <mergeCell ref="AA19:AA20"/>
    <mergeCell ref="A21:A22"/>
    <mergeCell ref="B21:C22"/>
    <mergeCell ref="D21:D22"/>
    <mergeCell ref="E21:E22"/>
    <mergeCell ref="AA21:AA22"/>
    <mergeCell ref="A13:A14"/>
    <mergeCell ref="B13:C14"/>
    <mergeCell ref="D13:D14"/>
    <mergeCell ref="E13:E14"/>
    <mergeCell ref="AA13:AA14"/>
    <mergeCell ref="A15:A18"/>
    <mergeCell ref="B15:C16"/>
    <mergeCell ref="D15:D16"/>
    <mergeCell ref="E15:E16"/>
    <mergeCell ref="AA15:AA16"/>
    <mergeCell ref="B17:B18"/>
    <mergeCell ref="C17:C18"/>
    <mergeCell ref="D17:D18"/>
    <mergeCell ref="E17:E18"/>
    <mergeCell ref="AA17:AA18"/>
    <mergeCell ref="A9:A10"/>
    <mergeCell ref="B9:C10"/>
    <mergeCell ref="D9:D10"/>
    <mergeCell ref="E9:E10"/>
    <mergeCell ref="AA9:AA10"/>
    <mergeCell ref="A11:A12"/>
    <mergeCell ref="B11:C12"/>
    <mergeCell ref="D11:D12"/>
    <mergeCell ref="E11:E12"/>
    <mergeCell ref="AA11:AA12"/>
    <mergeCell ref="A1:AA1"/>
    <mergeCell ref="A2:E2"/>
    <mergeCell ref="A3:E4"/>
    <mergeCell ref="AA3:AA4"/>
    <mergeCell ref="A5:AA5"/>
    <mergeCell ref="B6:C6"/>
    <mergeCell ref="A7:A8"/>
    <mergeCell ref="B7:C8"/>
    <mergeCell ref="D7:D8"/>
    <mergeCell ref="E7:E8"/>
    <mergeCell ref="AA7:AA8"/>
  </mergeCells>
  <pageMargins left="0.7" right="0.7" top="0.75" bottom="0.75" header="0.3" footer="0.3"/>
  <pageSetup paperSize="9" scale="5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4"/>
  <sheetViews>
    <sheetView topLeftCell="A2" zoomScale="75" zoomScaleNormal="75" zoomScaleSheetLayoutView="80" workbookViewId="0">
      <pane xSplit="7" ySplit="7" topLeftCell="P419" activePane="bottomRight" state="frozen"/>
      <selection activeCell="A2" sqref="A2"/>
      <selection pane="topRight" activeCell="H2" sqref="H2"/>
      <selection pane="bottomLeft" activeCell="A9" sqref="A9"/>
      <selection pane="bottomRight" activeCell="F437" sqref="F437:F438"/>
    </sheetView>
  </sheetViews>
  <sheetFormatPr defaultColWidth="9.140625" defaultRowHeight="12.75" x14ac:dyDescent="0.25"/>
  <cols>
    <col min="1" max="1" width="4.7109375" style="117" customWidth="1"/>
    <col min="2" max="2" width="27.28515625" style="116" customWidth="1"/>
    <col min="3" max="3" width="5.28515625" style="116" customWidth="1"/>
    <col min="4" max="4" width="28.140625" style="115" customWidth="1"/>
    <col min="5" max="5" width="16" style="115" customWidth="1"/>
    <col min="6" max="6" width="18.5703125" style="116" customWidth="1"/>
    <col min="7" max="7" width="31.85546875" style="116" customWidth="1"/>
    <col min="8" max="8" width="6.28515625" style="18" customWidth="1"/>
    <col min="9" max="26" width="6" style="18" bestFit="1" customWidth="1"/>
    <col min="27" max="27" width="8.28515625" style="18" customWidth="1"/>
    <col min="28" max="28" width="23.5703125" style="155" customWidth="1"/>
    <col min="29" max="16384" width="9.140625" style="18"/>
  </cols>
  <sheetData>
    <row r="1" spans="1:28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8" ht="42.75" customHeight="1" thickBot="1" x14ac:dyDescent="0.3">
      <c r="A2" s="265" t="s">
        <v>1617</v>
      </c>
      <c r="B2" s="266"/>
      <c r="C2" s="266"/>
      <c r="D2" s="266"/>
      <c r="E2" s="266"/>
      <c r="F2" s="185" t="s">
        <v>1618</v>
      </c>
      <c r="G2" s="185" t="s">
        <v>1</v>
      </c>
      <c r="H2" s="107">
        <v>2000</v>
      </c>
      <c r="I2" s="107">
        <v>2001</v>
      </c>
      <c r="J2" s="107">
        <v>2002</v>
      </c>
      <c r="K2" s="107">
        <v>2003</v>
      </c>
      <c r="L2" s="107">
        <v>2004</v>
      </c>
      <c r="M2" s="107">
        <v>2005</v>
      </c>
      <c r="N2" s="107">
        <v>2006</v>
      </c>
      <c r="O2" s="107">
        <v>2007</v>
      </c>
      <c r="P2" s="107">
        <v>2008</v>
      </c>
      <c r="Q2" s="107">
        <v>2009</v>
      </c>
      <c r="R2" s="107">
        <v>2010</v>
      </c>
      <c r="S2" s="107">
        <v>2011</v>
      </c>
      <c r="T2" s="107">
        <v>2012</v>
      </c>
      <c r="U2" s="107">
        <v>2013</v>
      </c>
      <c r="V2" s="107">
        <v>2014</v>
      </c>
      <c r="W2" s="107">
        <v>2015</v>
      </c>
      <c r="X2" s="107">
        <v>2016</v>
      </c>
      <c r="Y2" s="107">
        <v>2017</v>
      </c>
      <c r="Z2" s="107">
        <v>2018</v>
      </c>
      <c r="AA2" s="107" t="s">
        <v>5</v>
      </c>
      <c r="AB2" s="186" t="s">
        <v>11</v>
      </c>
    </row>
    <row r="3" spans="1:28" ht="25.5" x14ac:dyDescent="0.25">
      <c r="A3" s="257" t="s">
        <v>1640</v>
      </c>
      <c r="B3" s="275"/>
      <c r="C3" s="275"/>
      <c r="D3" s="275"/>
      <c r="E3" s="275"/>
      <c r="F3" s="259" t="s">
        <v>1620</v>
      </c>
      <c r="G3" s="177" t="s">
        <v>1621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f t="shared" ref="AA3:AA4" si="0">SUM(H3:Z3)</f>
        <v>0</v>
      </c>
      <c r="AB3" s="255"/>
    </row>
    <row r="4" spans="1:28" ht="25.5" x14ac:dyDescent="0.25">
      <c r="A4" s="258"/>
      <c r="B4" s="276"/>
      <c r="C4" s="276"/>
      <c r="D4" s="276"/>
      <c r="E4" s="276"/>
      <c r="F4" s="260"/>
      <c r="G4" s="178" t="s">
        <v>3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f t="shared" si="0"/>
        <v>0</v>
      </c>
      <c r="AB4" s="256"/>
    </row>
    <row r="5" spans="1:28" ht="25.5" x14ac:dyDescent="0.25">
      <c r="A5" s="258"/>
      <c r="B5" s="276"/>
      <c r="C5" s="276"/>
      <c r="D5" s="276"/>
      <c r="E5" s="276"/>
      <c r="F5" s="260" t="s">
        <v>1622</v>
      </c>
      <c r="G5" s="178" t="s">
        <v>1621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14</v>
      </c>
      <c r="U5" s="1">
        <v>20</v>
      </c>
      <c r="V5" s="1">
        <v>14</v>
      </c>
      <c r="W5" s="1">
        <v>38</v>
      </c>
      <c r="X5" s="1">
        <v>16</v>
      </c>
      <c r="Y5" s="1">
        <v>22</v>
      </c>
      <c r="Z5" s="1">
        <v>29</v>
      </c>
      <c r="AA5" s="1">
        <f>SUM(H5:Z5)</f>
        <v>153</v>
      </c>
      <c r="AB5" s="263" t="s">
        <v>1850</v>
      </c>
    </row>
    <row r="6" spans="1:28" ht="26.25" thickBot="1" x14ac:dyDescent="0.3">
      <c r="A6" s="279"/>
      <c r="B6" s="280"/>
      <c r="C6" s="280"/>
      <c r="D6" s="280"/>
      <c r="E6" s="280"/>
      <c r="F6" s="302"/>
      <c r="G6" s="182" t="s">
        <v>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f t="shared" ref="AA6" si="1">SUM(H6:Z6)</f>
        <v>0</v>
      </c>
      <c r="AB6" s="264"/>
    </row>
    <row r="7" spans="1:28" ht="13.5" thickBot="1" x14ac:dyDescent="0.3">
      <c r="A7" s="283" t="s">
        <v>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5"/>
    </row>
    <row r="8" spans="1:28" ht="47.25" customHeight="1" thickBot="1" x14ac:dyDescent="0.3">
      <c r="A8" s="184" t="s">
        <v>4</v>
      </c>
      <c r="B8" s="266" t="s">
        <v>14</v>
      </c>
      <c r="C8" s="266"/>
      <c r="D8" s="185" t="s">
        <v>15</v>
      </c>
      <c r="E8" s="185" t="s">
        <v>7</v>
      </c>
      <c r="F8" s="185" t="s">
        <v>1618</v>
      </c>
      <c r="G8" s="185" t="s">
        <v>1</v>
      </c>
      <c r="H8" s="107">
        <v>2000</v>
      </c>
      <c r="I8" s="107">
        <v>2001</v>
      </c>
      <c r="J8" s="107">
        <v>2002</v>
      </c>
      <c r="K8" s="107">
        <v>2003</v>
      </c>
      <c r="L8" s="107">
        <v>2004</v>
      </c>
      <c r="M8" s="107">
        <v>2005</v>
      </c>
      <c r="N8" s="107">
        <v>2006</v>
      </c>
      <c r="O8" s="107">
        <v>2007</v>
      </c>
      <c r="P8" s="107">
        <v>2008</v>
      </c>
      <c r="Q8" s="107">
        <v>2009</v>
      </c>
      <c r="R8" s="107">
        <v>2010</v>
      </c>
      <c r="S8" s="107">
        <v>2011</v>
      </c>
      <c r="T8" s="107">
        <v>2012</v>
      </c>
      <c r="U8" s="107">
        <v>2013</v>
      </c>
      <c r="V8" s="107">
        <v>2014</v>
      </c>
      <c r="W8" s="107">
        <v>2015</v>
      </c>
      <c r="X8" s="107">
        <v>2016</v>
      </c>
      <c r="Y8" s="107">
        <v>2017</v>
      </c>
      <c r="Z8" s="107">
        <v>2018</v>
      </c>
      <c r="AA8" s="107" t="s">
        <v>5</v>
      </c>
      <c r="AB8" s="186" t="s">
        <v>11</v>
      </c>
    </row>
    <row r="9" spans="1:28" x14ac:dyDescent="0.25">
      <c r="A9" s="537">
        <v>1</v>
      </c>
      <c r="B9" s="259" t="s">
        <v>8</v>
      </c>
      <c r="C9" s="259"/>
      <c r="D9" s="275" t="s">
        <v>1641</v>
      </c>
      <c r="E9" s="275" t="s">
        <v>1642</v>
      </c>
      <c r="F9" s="259" t="s">
        <v>1620</v>
      </c>
      <c r="G9" s="177" t="s">
        <v>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f t="shared" ref="AA9:AA72" si="2">SUM(H9:Z9)</f>
        <v>0</v>
      </c>
      <c r="AB9" s="255"/>
    </row>
    <row r="10" spans="1:28" ht="25.5" x14ac:dyDescent="0.25">
      <c r="A10" s="538"/>
      <c r="B10" s="260"/>
      <c r="C10" s="260"/>
      <c r="D10" s="276"/>
      <c r="E10" s="276"/>
      <c r="F10" s="260"/>
      <c r="G10" s="178" t="s">
        <v>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f t="shared" si="2"/>
        <v>0</v>
      </c>
      <c r="AB10" s="256"/>
    </row>
    <row r="11" spans="1:28" x14ac:dyDescent="0.25">
      <c r="A11" s="538"/>
      <c r="B11" s="260"/>
      <c r="C11" s="260"/>
      <c r="D11" s="276"/>
      <c r="E11" s="276"/>
      <c r="F11" s="260" t="s">
        <v>1622</v>
      </c>
      <c r="G11" s="178" t="s">
        <v>6</v>
      </c>
      <c r="H11" s="1">
        <v>306</v>
      </c>
      <c r="I11" s="1">
        <v>391</v>
      </c>
      <c r="J11" s="1">
        <v>277</v>
      </c>
      <c r="K11" s="1">
        <v>346</v>
      </c>
      <c r="L11" s="1">
        <v>247</v>
      </c>
      <c r="M11" s="1">
        <v>269</v>
      </c>
      <c r="N11" s="1">
        <v>375</v>
      </c>
      <c r="O11" s="1">
        <v>233</v>
      </c>
      <c r="P11" s="1">
        <v>303</v>
      </c>
      <c r="Q11" s="1">
        <v>304</v>
      </c>
      <c r="R11" s="1">
        <v>382</v>
      </c>
      <c r="S11" s="1">
        <v>403</v>
      </c>
      <c r="T11" s="1">
        <v>437</v>
      </c>
      <c r="U11" s="1">
        <v>332</v>
      </c>
      <c r="V11" s="1">
        <v>427</v>
      </c>
      <c r="W11" s="1">
        <v>456</v>
      </c>
      <c r="X11" s="1">
        <v>404</v>
      </c>
      <c r="Y11" s="1">
        <v>316</v>
      </c>
      <c r="Z11" s="1">
        <v>349</v>
      </c>
      <c r="AA11" s="1">
        <f t="shared" si="2"/>
        <v>6557</v>
      </c>
      <c r="AB11" s="256"/>
    </row>
    <row r="12" spans="1:28" ht="25.5" x14ac:dyDescent="0.25">
      <c r="A12" s="538"/>
      <c r="B12" s="260"/>
      <c r="C12" s="260"/>
      <c r="D12" s="276"/>
      <c r="E12" s="276"/>
      <c r="F12" s="260"/>
      <c r="G12" s="178" t="s">
        <v>3</v>
      </c>
      <c r="H12" s="1">
        <v>306</v>
      </c>
      <c r="I12" s="1">
        <v>391</v>
      </c>
      <c r="J12" s="1">
        <v>277</v>
      </c>
      <c r="K12" s="1">
        <v>346</v>
      </c>
      <c r="L12" s="1">
        <v>247</v>
      </c>
      <c r="M12" s="1">
        <v>269</v>
      </c>
      <c r="N12" s="1">
        <v>375</v>
      </c>
      <c r="O12" s="1">
        <v>233</v>
      </c>
      <c r="P12" s="1">
        <v>303</v>
      </c>
      <c r="Q12" s="1">
        <v>304</v>
      </c>
      <c r="R12" s="1">
        <v>382</v>
      </c>
      <c r="S12" s="1">
        <v>403</v>
      </c>
      <c r="T12" s="1">
        <v>437</v>
      </c>
      <c r="U12" s="1">
        <v>332</v>
      </c>
      <c r="V12" s="1">
        <v>427</v>
      </c>
      <c r="W12" s="1">
        <v>456</v>
      </c>
      <c r="X12" s="1">
        <v>404</v>
      </c>
      <c r="Y12" s="1">
        <v>316</v>
      </c>
      <c r="Z12" s="1">
        <v>349</v>
      </c>
      <c r="AA12" s="1">
        <f t="shared" si="2"/>
        <v>6557</v>
      </c>
      <c r="AB12" s="256"/>
    </row>
    <row r="13" spans="1:28" x14ac:dyDescent="0.25">
      <c r="A13" s="538"/>
      <c r="B13" s="260" t="s">
        <v>10</v>
      </c>
      <c r="C13" s="309" t="s">
        <v>80</v>
      </c>
      <c r="D13" s="276" t="s">
        <v>1643</v>
      </c>
      <c r="E13" s="276" t="s">
        <v>1644</v>
      </c>
      <c r="F13" s="260" t="s">
        <v>1620</v>
      </c>
      <c r="G13" s="178" t="s">
        <v>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f t="shared" si="2"/>
        <v>0</v>
      </c>
      <c r="AB13" s="256"/>
    </row>
    <row r="14" spans="1:28" ht="25.5" x14ac:dyDescent="0.25">
      <c r="A14" s="538"/>
      <c r="B14" s="260"/>
      <c r="C14" s="309"/>
      <c r="D14" s="276"/>
      <c r="E14" s="276"/>
      <c r="F14" s="260"/>
      <c r="G14" s="178" t="s">
        <v>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2"/>
        <v>0</v>
      </c>
      <c r="AB14" s="256"/>
    </row>
    <row r="15" spans="1:28" x14ac:dyDescent="0.25">
      <c r="A15" s="538"/>
      <c r="B15" s="260"/>
      <c r="C15" s="309"/>
      <c r="D15" s="276"/>
      <c r="E15" s="276"/>
      <c r="F15" s="260" t="s">
        <v>1622</v>
      </c>
      <c r="G15" s="178" t="s">
        <v>6</v>
      </c>
      <c r="H15" s="1">
        <v>153</v>
      </c>
      <c r="I15" s="1">
        <v>154</v>
      </c>
      <c r="J15" s="1">
        <v>120</v>
      </c>
      <c r="K15" s="1">
        <v>130</v>
      </c>
      <c r="L15" s="1">
        <v>138</v>
      </c>
      <c r="M15" s="1">
        <v>120</v>
      </c>
      <c r="N15" s="1">
        <v>121</v>
      </c>
      <c r="O15" s="1">
        <v>123</v>
      </c>
      <c r="P15" s="1">
        <v>95</v>
      </c>
      <c r="Q15" s="1">
        <v>77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2"/>
        <v>1231</v>
      </c>
      <c r="AB15" s="256"/>
    </row>
    <row r="16" spans="1:28" ht="26.25" thickBot="1" x14ac:dyDescent="0.3">
      <c r="A16" s="493"/>
      <c r="B16" s="302"/>
      <c r="C16" s="317"/>
      <c r="D16" s="280"/>
      <c r="E16" s="280"/>
      <c r="F16" s="302"/>
      <c r="G16" s="182" t="s">
        <v>3</v>
      </c>
      <c r="H16" s="3">
        <v>153</v>
      </c>
      <c r="I16" s="3">
        <v>154</v>
      </c>
      <c r="J16" s="3">
        <v>120</v>
      </c>
      <c r="K16" s="3">
        <v>130</v>
      </c>
      <c r="L16" s="3">
        <v>138</v>
      </c>
      <c r="M16" s="3">
        <v>120</v>
      </c>
      <c r="N16" s="3">
        <v>121</v>
      </c>
      <c r="O16" s="3">
        <v>123</v>
      </c>
      <c r="P16" s="3">
        <v>95</v>
      </c>
      <c r="Q16" s="3">
        <v>77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f t="shared" si="2"/>
        <v>1231</v>
      </c>
      <c r="AB16" s="264"/>
    </row>
    <row r="17" spans="1:28" x14ac:dyDescent="0.25">
      <c r="A17" s="537" t="s">
        <v>12</v>
      </c>
      <c r="B17" s="259" t="s">
        <v>8</v>
      </c>
      <c r="C17" s="259"/>
      <c r="D17" s="275" t="s">
        <v>1645</v>
      </c>
      <c r="E17" s="275" t="s">
        <v>1646</v>
      </c>
      <c r="F17" s="259" t="s">
        <v>1620</v>
      </c>
      <c r="G17" s="177" t="s">
        <v>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f t="shared" si="2"/>
        <v>0</v>
      </c>
      <c r="AB17" s="255"/>
    </row>
    <row r="18" spans="1:28" ht="25.5" x14ac:dyDescent="0.25">
      <c r="A18" s="538"/>
      <c r="B18" s="260"/>
      <c r="C18" s="260"/>
      <c r="D18" s="276"/>
      <c r="E18" s="276"/>
      <c r="F18" s="260"/>
      <c r="G18" s="178" t="s">
        <v>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f t="shared" si="2"/>
        <v>0</v>
      </c>
      <c r="AB18" s="256"/>
    </row>
    <row r="19" spans="1:28" x14ac:dyDescent="0.25">
      <c r="A19" s="538"/>
      <c r="B19" s="260"/>
      <c r="C19" s="260"/>
      <c r="D19" s="276"/>
      <c r="E19" s="276"/>
      <c r="F19" s="260" t="s">
        <v>1622</v>
      </c>
      <c r="G19" s="178" t="s">
        <v>6</v>
      </c>
      <c r="H19" s="1">
        <v>147</v>
      </c>
      <c r="I19" s="1">
        <v>181</v>
      </c>
      <c r="J19" s="1">
        <v>161</v>
      </c>
      <c r="K19" s="1">
        <v>117</v>
      </c>
      <c r="L19" s="1">
        <v>138</v>
      </c>
      <c r="M19" s="1">
        <v>114</v>
      </c>
      <c r="N19" s="1">
        <v>148</v>
      </c>
      <c r="O19" s="1">
        <v>142</v>
      </c>
      <c r="P19" s="1">
        <v>140</v>
      </c>
      <c r="Q19" s="1">
        <v>114</v>
      </c>
      <c r="R19" s="1">
        <v>71</v>
      </c>
      <c r="S19" s="1">
        <v>59</v>
      </c>
      <c r="T19" s="1">
        <v>82</v>
      </c>
      <c r="U19" s="1">
        <v>71</v>
      </c>
      <c r="V19" s="1">
        <v>62</v>
      </c>
      <c r="W19" s="1">
        <v>65</v>
      </c>
      <c r="X19" s="1">
        <v>48</v>
      </c>
      <c r="Y19" s="1">
        <v>80</v>
      </c>
      <c r="Z19" s="1">
        <v>88</v>
      </c>
      <c r="AA19" s="1">
        <f t="shared" si="2"/>
        <v>2028</v>
      </c>
      <c r="AB19" s="256"/>
    </row>
    <row r="20" spans="1:28" ht="26.25" thickBot="1" x14ac:dyDescent="0.3">
      <c r="A20" s="538"/>
      <c r="B20" s="260"/>
      <c r="C20" s="260"/>
      <c r="D20" s="276"/>
      <c r="E20" s="276"/>
      <c r="F20" s="260"/>
      <c r="G20" s="178" t="s">
        <v>3</v>
      </c>
      <c r="H20" s="1">
        <v>147</v>
      </c>
      <c r="I20" s="1">
        <v>181</v>
      </c>
      <c r="J20" s="1">
        <v>161</v>
      </c>
      <c r="K20" s="1">
        <v>117</v>
      </c>
      <c r="L20" s="1">
        <v>138</v>
      </c>
      <c r="M20" s="1">
        <v>114</v>
      </c>
      <c r="N20" s="1">
        <v>148</v>
      </c>
      <c r="O20" s="1">
        <v>142</v>
      </c>
      <c r="P20" s="1">
        <v>140</v>
      </c>
      <c r="Q20" s="1">
        <v>114</v>
      </c>
      <c r="R20" s="1">
        <v>71</v>
      </c>
      <c r="S20" s="1">
        <v>59</v>
      </c>
      <c r="T20" s="1">
        <v>82</v>
      </c>
      <c r="U20" s="1">
        <v>71</v>
      </c>
      <c r="V20" s="1">
        <v>62</v>
      </c>
      <c r="W20" s="1">
        <v>65</v>
      </c>
      <c r="X20" s="1">
        <v>48</v>
      </c>
      <c r="Y20" s="1">
        <v>80</v>
      </c>
      <c r="Z20" s="1">
        <v>88</v>
      </c>
      <c r="AA20" s="1">
        <f t="shared" si="2"/>
        <v>2028</v>
      </c>
      <c r="AB20" s="256"/>
    </row>
    <row r="21" spans="1:28" x14ac:dyDescent="0.25">
      <c r="A21" s="537" t="s">
        <v>22</v>
      </c>
      <c r="B21" s="259" t="s">
        <v>8</v>
      </c>
      <c r="C21" s="259"/>
      <c r="D21" s="275" t="s">
        <v>1647</v>
      </c>
      <c r="E21" s="275" t="s">
        <v>1648</v>
      </c>
      <c r="F21" s="259" t="s">
        <v>1620</v>
      </c>
      <c r="G21" s="177" t="s">
        <v>6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32</v>
      </c>
      <c r="U21" s="4">
        <v>20</v>
      </c>
      <c r="V21" s="4">
        <v>132</v>
      </c>
      <c r="W21" s="4">
        <v>151</v>
      </c>
      <c r="X21" s="4">
        <v>84</v>
      </c>
      <c r="Y21" s="4">
        <v>42</v>
      </c>
      <c r="Z21" s="4">
        <v>18</v>
      </c>
      <c r="AA21" s="4">
        <f t="shared" si="2"/>
        <v>479</v>
      </c>
      <c r="AB21" s="255"/>
    </row>
    <row r="22" spans="1:28" ht="25.5" x14ac:dyDescent="0.25">
      <c r="A22" s="538"/>
      <c r="B22" s="260"/>
      <c r="C22" s="260"/>
      <c r="D22" s="276"/>
      <c r="E22" s="276"/>
      <c r="F22" s="260"/>
      <c r="G22" s="178" t="s">
        <v>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32</v>
      </c>
      <c r="U22" s="1">
        <v>20</v>
      </c>
      <c r="V22" s="1">
        <v>132</v>
      </c>
      <c r="W22" s="1">
        <v>151</v>
      </c>
      <c r="X22" s="1">
        <v>84</v>
      </c>
      <c r="Y22" s="1">
        <v>42</v>
      </c>
      <c r="Z22" s="1">
        <v>18</v>
      </c>
      <c r="AA22" s="1">
        <f t="shared" si="2"/>
        <v>479</v>
      </c>
      <c r="AB22" s="256"/>
    </row>
    <row r="23" spans="1:28" x14ac:dyDescent="0.25">
      <c r="A23" s="538"/>
      <c r="B23" s="260"/>
      <c r="C23" s="260"/>
      <c r="D23" s="276"/>
      <c r="E23" s="276"/>
      <c r="F23" s="260" t="s">
        <v>1622</v>
      </c>
      <c r="G23" s="178" t="s">
        <v>6</v>
      </c>
      <c r="H23" s="1">
        <v>67</v>
      </c>
      <c r="I23" s="1">
        <v>165</v>
      </c>
      <c r="J23" s="1">
        <v>201</v>
      </c>
      <c r="K23" s="1">
        <v>288</v>
      </c>
      <c r="L23" s="1">
        <v>211</v>
      </c>
      <c r="M23" s="1">
        <v>193</v>
      </c>
      <c r="N23" s="1">
        <v>121</v>
      </c>
      <c r="O23" s="1">
        <v>134</v>
      </c>
      <c r="P23" s="1">
        <v>104</v>
      </c>
      <c r="Q23" s="1">
        <v>79</v>
      </c>
      <c r="R23" s="1">
        <v>97</v>
      </c>
      <c r="S23" s="1">
        <v>120</v>
      </c>
      <c r="T23" s="1">
        <v>161</v>
      </c>
      <c r="U23" s="1">
        <v>106</v>
      </c>
      <c r="V23" s="1">
        <v>171</v>
      </c>
      <c r="W23" s="1">
        <v>103</v>
      </c>
      <c r="X23" s="1">
        <v>141</v>
      </c>
      <c r="Y23" s="1">
        <v>164</v>
      </c>
      <c r="Z23" s="1">
        <v>148</v>
      </c>
      <c r="AA23" s="1">
        <f t="shared" si="2"/>
        <v>2774</v>
      </c>
      <c r="AB23" s="256"/>
    </row>
    <row r="24" spans="1:28" ht="25.5" x14ac:dyDescent="0.25">
      <c r="A24" s="538"/>
      <c r="B24" s="260"/>
      <c r="C24" s="260"/>
      <c r="D24" s="276"/>
      <c r="E24" s="276"/>
      <c r="F24" s="260"/>
      <c r="G24" s="178" t="s">
        <v>3</v>
      </c>
      <c r="H24" s="1">
        <v>67</v>
      </c>
      <c r="I24" s="1">
        <v>165</v>
      </c>
      <c r="J24" s="1">
        <v>201</v>
      </c>
      <c r="K24" s="1">
        <v>288</v>
      </c>
      <c r="L24" s="1">
        <v>211</v>
      </c>
      <c r="M24" s="1">
        <v>193</v>
      </c>
      <c r="N24" s="1">
        <v>121</v>
      </c>
      <c r="O24" s="1">
        <v>134</v>
      </c>
      <c r="P24" s="1">
        <v>104</v>
      </c>
      <c r="Q24" s="1">
        <v>79</v>
      </c>
      <c r="R24" s="1">
        <v>97</v>
      </c>
      <c r="S24" s="1">
        <v>120</v>
      </c>
      <c r="T24" s="1">
        <v>161</v>
      </c>
      <c r="U24" s="1">
        <v>106</v>
      </c>
      <c r="V24" s="1">
        <v>171</v>
      </c>
      <c r="W24" s="1">
        <v>103</v>
      </c>
      <c r="X24" s="1">
        <v>141</v>
      </c>
      <c r="Y24" s="1">
        <v>164</v>
      </c>
      <c r="Z24" s="1">
        <v>148</v>
      </c>
      <c r="AA24" s="1">
        <f t="shared" si="2"/>
        <v>2774</v>
      </c>
      <c r="AB24" s="256"/>
    </row>
    <row r="25" spans="1:28" x14ac:dyDescent="0.25">
      <c r="A25" s="538"/>
      <c r="B25" s="260" t="s">
        <v>10</v>
      </c>
      <c r="C25" s="309" t="s">
        <v>76</v>
      </c>
      <c r="D25" s="276" t="s">
        <v>1649</v>
      </c>
      <c r="E25" s="276" t="s">
        <v>1650</v>
      </c>
      <c r="F25" s="260" t="s">
        <v>1620</v>
      </c>
      <c r="G25" s="178" t="s">
        <v>6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f t="shared" si="2"/>
        <v>0</v>
      </c>
      <c r="AB25" s="256"/>
    </row>
    <row r="26" spans="1:28" ht="25.5" x14ac:dyDescent="0.25">
      <c r="A26" s="538"/>
      <c r="B26" s="260"/>
      <c r="C26" s="309"/>
      <c r="D26" s="276"/>
      <c r="E26" s="276"/>
      <c r="F26" s="260"/>
      <c r="G26" s="178" t="s">
        <v>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f t="shared" si="2"/>
        <v>0</v>
      </c>
      <c r="AB26" s="256"/>
    </row>
    <row r="27" spans="1:28" x14ac:dyDescent="0.25">
      <c r="A27" s="538"/>
      <c r="B27" s="260"/>
      <c r="C27" s="309"/>
      <c r="D27" s="276"/>
      <c r="E27" s="276"/>
      <c r="F27" s="260" t="s">
        <v>1622</v>
      </c>
      <c r="G27" s="178" t="s">
        <v>6</v>
      </c>
      <c r="H27" s="1">
        <v>93</v>
      </c>
      <c r="I27" s="1">
        <v>114</v>
      </c>
      <c r="J27" s="1">
        <v>95</v>
      </c>
      <c r="K27" s="1">
        <v>85</v>
      </c>
      <c r="L27" s="1">
        <v>87</v>
      </c>
      <c r="M27" s="1">
        <v>103</v>
      </c>
      <c r="N27" s="1">
        <v>50</v>
      </c>
      <c r="O27" s="1">
        <v>79</v>
      </c>
      <c r="P27" s="1">
        <v>131</v>
      </c>
      <c r="Q27" s="1">
        <v>104</v>
      </c>
      <c r="R27" s="1">
        <v>55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f t="shared" si="2"/>
        <v>996</v>
      </c>
      <c r="AB27" s="256"/>
    </row>
    <row r="28" spans="1:28" ht="26.25" thickBot="1" x14ac:dyDescent="0.3">
      <c r="A28" s="493"/>
      <c r="B28" s="302"/>
      <c r="C28" s="317"/>
      <c r="D28" s="280"/>
      <c r="E28" s="280"/>
      <c r="F28" s="302"/>
      <c r="G28" s="182" t="s">
        <v>3</v>
      </c>
      <c r="H28" s="3">
        <v>93</v>
      </c>
      <c r="I28" s="3">
        <v>114</v>
      </c>
      <c r="J28" s="3">
        <v>95</v>
      </c>
      <c r="K28" s="3">
        <v>85</v>
      </c>
      <c r="L28" s="3">
        <v>87</v>
      </c>
      <c r="M28" s="3">
        <v>103</v>
      </c>
      <c r="N28" s="3">
        <v>50</v>
      </c>
      <c r="O28" s="3">
        <v>79</v>
      </c>
      <c r="P28" s="3">
        <v>131</v>
      </c>
      <c r="Q28" s="3">
        <v>104</v>
      </c>
      <c r="R28" s="3">
        <v>55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f t="shared" si="2"/>
        <v>996</v>
      </c>
      <c r="AB28" s="264"/>
    </row>
    <row r="29" spans="1:28" x14ac:dyDescent="0.25">
      <c r="A29" s="482" t="s">
        <v>24</v>
      </c>
      <c r="B29" s="259" t="s">
        <v>8</v>
      </c>
      <c r="C29" s="259"/>
      <c r="D29" s="275" t="s">
        <v>2304</v>
      </c>
      <c r="E29" s="275" t="s">
        <v>1651</v>
      </c>
      <c r="F29" s="259" t="s">
        <v>1620</v>
      </c>
      <c r="G29" s="177" t="s">
        <v>6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f t="shared" si="2"/>
        <v>0</v>
      </c>
      <c r="AB29" s="255"/>
    </row>
    <row r="30" spans="1:28" ht="25.5" x14ac:dyDescent="0.25">
      <c r="A30" s="487"/>
      <c r="B30" s="260"/>
      <c r="C30" s="260"/>
      <c r="D30" s="276"/>
      <c r="E30" s="276"/>
      <c r="F30" s="260"/>
      <c r="G30" s="178" t="s">
        <v>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f t="shared" si="2"/>
        <v>0</v>
      </c>
      <c r="AB30" s="256"/>
    </row>
    <row r="31" spans="1:28" x14ac:dyDescent="0.25">
      <c r="A31" s="487"/>
      <c r="B31" s="260"/>
      <c r="C31" s="260"/>
      <c r="D31" s="276"/>
      <c r="E31" s="276"/>
      <c r="F31" s="260" t="s">
        <v>1622</v>
      </c>
      <c r="G31" s="178" t="s">
        <v>6</v>
      </c>
      <c r="H31" s="1">
        <v>225</v>
      </c>
      <c r="I31" s="1">
        <v>223</v>
      </c>
      <c r="J31" s="1">
        <v>264</v>
      </c>
      <c r="K31" s="1">
        <v>179</v>
      </c>
      <c r="L31" s="1">
        <v>145</v>
      </c>
      <c r="M31" s="1">
        <v>136</v>
      </c>
      <c r="N31" s="1">
        <v>155</v>
      </c>
      <c r="O31" s="1">
        <v>183</v>
      </c>
      <c r="P31" s="1">
        <v>144</v>
      </c>
      <c r="Q31" s="1">
        <v>0</v>
      </c>
      <c r="R31" s="1">
        <v>181</v>
      </c>
      <c r="S31" s="1">
        <v>148</v>
      </c>
      <c r="T31" s="1">
        <v>136</v>
      </c>
      <c r="U31" s="1">
        <v>198</v>
      </c>
      <c r="V31" s="1">
        <v>233</v>
      </c>
      <c r="W31" s="1">
        <v>205</v>
      </c>
      <c r="X31" s="1">
        <v>255</v>
      </c>
      <c r="Y31" s="1">
        <v>329</v>
      </c>
      <c r="Z31" s="1">
        <v>350</v>
      </c>
      <c r="AA31" s="1">
        <f t="shared" si="2"/>
        <v>3689</v>
      </c>
      <c r="AB31" s="256"/>
    </row>
    <row r="32" spans="1:28" ht="25.5" x14ac:dyDescent="0.25">
      <c r="A32" s="487"/>
      <c r="B32" s="260"/>
      <c r="C32" s="260"/>
      <c r="D32" s="276"/>
      <c r="E32" s="276"/>
      <c r="F32" s="260"/>
      <c r="G32" s="178" t="s">
        <v>3</v>
      </c>
      <c r="H32" s="1">
        <v>225</v>
      </c>
      <c r="I32" s="1">
        <v>223</v>
      </c>
      <c r="J32" s="1">
        <v>264</v>
      </c>
      <c r="K32" s="1">
        <v>179</v>
      </c>
      <c r="L32" s="1">
        <v>145</v>
      </c>
      <c r="M32" s="1">
        <v>136</v>
      </c>
      <c r="N32" s="1">
        <v>155</v>
      </c>
      <c r="O32" s="1">
        <v>183</v>
      </c>
      <c r="P32" s="1">
        <v>144</v>
      </c>
      <c r="Q32" s="1">
        <v>0</v>
      </c>
      <c r="R32" s="1">
        <v>181</v>
      </c>
      <c r="S32" s="1">
        <v>148</v>
      </c>
      <c r="T32" s="1">
        <v>136</v>
      </c>
      <c r="U32" s="1">
        <v>198</v>
      </c>
      <c r="V32" s="1">
        <v>233</v>
      </c>
      <c r="W32" s="1">
        <v>205</v>
      </c>
      <c r="X32" s="1">
        <v>255</v>
      </c>
      <c r="Y32" s="1">
        <v>329</v>
      </c>
      <c r="Z32" s="1">
        <v>350</v>
      </c>
      <c r="AA32" s="1">
        <f t="shared" si="2"/>
        <v>3689</v>
      </c>
      <c r="AB32" s="256"/>
    </row>
    <row r="33" spans="1:28" x14ac:dyDescent="0.25">
      <c r="A33" s="487"/>
      <c r="B33" s="260" t="s">
        <v>10</v>
      </c>
      <c r="C33" s="286" t="s">
        <v>178</v>
      </c>
      <c r="D33" s="339" t="s">
        <v>1652</v>
      </c>
      <c r="E33" s="339" t="s">
        <v>1653</v>
      </c>
      <c r="F33" s="260" t="s">
        <v>1620</v>
      </c>
      <c r="G33" s="178" t="s">
        <v>6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f t="shared" si="2"/>
        <v>0</v>
      </c>
      <c r="AB33" s="256"/>
    </row>
    <row r="34" spans="1:28" ht="25.5" x14ac:dyDescent="0.25">
      <c r="A34" s="487"/>
      <c r="B34" s="260"/>
      <c r="C34" s="286"/>
      <c r="D34" s="339"/>
      <c r="E34" s="339"/>
      <c r="F34" s="260"/>
      <c r="G34" s="178" t="s">
        <v>3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f t="shared" si="2"/>
        <v>0</v>
      </c>
      <c r="AB34" s="256"/>
    </row>
    <row r="35" spans="1:28" x14ac:dyDescent="0.25">
      <c r="A35" s="487"/>
      <c r="B35" s="260"/>
      <c r="C35" s="286"/>
      <c r="D35" s="339"/>
      <c r="E35" s="339"/>
      <c r="F35" s="260" t="s">
        <v>1622</v>
      </c>
      <c r="G35" s="178" t="s">
        <v>6</v>
      </c>
      <c r="H35" s="1">
        <v>202</v>
      </c>
      <c r="I35" s="1">
        <v>153</v>
      </c>
      <c r="J35" s="1">
        <v>161</v>
      </c>
      <c r="K35" s="1">
        <v>173</v>
      </c>
      <c r="L35" s="1">
        <v>158</v>
      </c>
      <c r="M35" s="1">
        <v>152</v>
      </c>
      <c r="N35" s="1">
        <v>137</v>
      </c>
      <c r="O35" s="1">
        <v>111</v>
      </c>
      <c r="P35" s="1">
        <v>95</v>
      </c>
      <c r="Q35" s="1">
        <v>161</v>
      </c>
      <c r="R35" s="1">
        <v>77</v>
      </c>
      <c r="S35" s="1">
        <v>70</v>
      </c>
      <c r="T35" s="1">
        <v>59</v>
      </c>
      <c r="U35" s="1">
        <v>41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f t="shared" si="2"/>
        <v>1750</v>
      </c>
      <c r="AB35" s="256"/>
    </row>
    <row r="36" spans="1:28" ht="25.5" x14ac:dyDescent="0.25">
      <c r="A36" s="487"/>
      <c r="B36" s="260"/>
      <c r="C36" s="286"/>
      <c r="D36" s="339"/>
      <c r="E36" s="339"/>
      <c r="F36" s="260"/>
      <c r="G36" s="178" t="s">
        <v>3</v>
      </c>
      <c r="H36" s="1">
        <v>202</v>
      </c>
      <c r="I36" s="1">
        <v>153</v>
      </c>
      <c r="J36" s="1">
        <v>161</v>
      </c>
      <c r="K36" s="1">
        <v>173</v>
      </c>
      <c r="L36" s="1">
        <v>158</v>
      </c>
      <c r="M36" s="1">
        <v>152</v>
      </c>
      <c r="N36" s="1">
        <v>137</v>
      </c>
      <c r="O36" s="1">
        <v>111</v>
      </c>
      <c r="P36" s="1">
        <v>95</v>
      </c>
      <c r="Q36" s="1">
        <v>161</v>
      </c>
      <c r="R36" s="1">
        <v>77</v>
      </c>
      <c r="S36" s="1">
        <v>70</v>
      </c>
      <c r="T36" s="1">
        <v>59</v>
      </c>
      <c r="U36" s="1">
        <v>41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f t="shared" si="2"/>
        <v>1750</v>
      </c>
      <c r="AB36" s="256"/>
    </row>
    <row r="37" spans="1:28" x14ac:dyDescent="0.25">
      <c r="A37" s="487"/>
      <c r="B37" s="260"/>
      <c r="C37" s="286" t="s">
        <v>724</v>
      </c>
      <c r="D37" s="339" t="s">
        <v>1654</v>
      </c>
      <c r="E37" s="339" t="s">
        <v>1655</v>
      </c>
      <c r="F37" s="260" t="s">
        <v>1620</v>
      </c>
      <c r="G37" s="178" t="s">
        <v>6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f t="shared" si="2"/>
        <v>0</v>
      </c>
      <c r="AB37" s="256"/>
    </row>
    <row r="38" spans="1:28" ht="25.5" x14ac:dyDescent="0.25">
      <c r="A38" s="487"/>
      <c r="B38" s="260"/>
      <c r="C38" s="286"/>
      <c r="D38" s="339"/>
      <c r="E38" s="339"/>
      <c r="F38" s="260"/>
      <c r="G38" s="178" t="s">
        <v>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f t="shared" si="2"/>
        <v>0</v>
      </c>
      <c r="AB38" s="256"/>
    </row>
    <row r="39" spans="1:28" x14ac:dyDescent="0.25">
      <c r="A39" s="487"/>
      <c r="B39" s="260"/>
      <c r="C39" s="286"/>
      <c r="D39" s="339"/>
      <c r="E39" s="339"/>
      <c r="F39" s="260" t="s">
        <v>1622</v>
      </c>
      <c r="G39" s="178" t="s">
        <v>6</v>
      </c>
      <c r="H39" s="6">
        <v>149</v>
      </c>
      <c r="I39" s="6">
        <v>222</v>
      </c>
      <c r="J39" s="6">
        <v>171</v>
      </c>
      <c r="K39" s="6">
        <v>109</v>
      </c>
      <c r="L39" s="6">
        <v>186</v>
      </c>
      <c r="M39" s="6">
        <v>124</v>
      </c>
      <c r="N39" s="6">
        <v>112</v>
      </c>
      <c r="O39" s="6">
        <v>118</v>
      </c>
      <c r="P39" s="6">
        <v>33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1">
        <f t="shared" si="2"/>
        <v>1224</v>
      </c>
      <c r="AB39" s="256"/>
    </row>
    <row r="40" spans="1:28" ht="26.25" thickBot="1" x14ac:dyDescent="0.3">
      <c r="A40" s="490"/>
      <c r="B40" s="302"/>
      <c r="C40" s="303"/>
      <c r="D40" s="340"/>
      <c r="E40" s="340"/>
      <c r="F40" s="302"/>
      <c r="G40" s="182" t="s">
        <v>3</v>
      </c>
      <c r="H40" s="8">
        <v>149</v>
      </c>
      <c r="I40" s="8">
        <v>222</v>
      </c>
      <c r="J40" s="8">
        <v>171</v>
      </c>
      <c r="K40" s="8">
        <v>109</v>
      </c>
      <c r="L40" s="8">
        <v>186</v>
      </c>
      <c r="M40" s="8">
        <v>124</v>
      </c>
      <c r="N40" s="8">
        <v>112</v>
      </c>
      <c r="O40" s="8">
        <v>118</v>
      </c>
      <c r="P40" s="8">
        <v>33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3">
        <f t="shared" si="2"/>
        <v>1224</v>
      </c>
      <c r="AB40" s="264"/>
    </row>
    <row r="41" spans="1:28" x14ac:dyDescent="0.25">
      <c r="A41" s="482" t="s">
        <v>25</v>
      </c>
      <c r="B41" s="259" t="s">
        <v>8</v>
      </c>
      <c r="C41" s="259"/>
      <c r="D41" s="275" t="s">
        <v>2321</v>
      </c>
      <c r="E41" s="275" t="s">
        <v>1656</v>
      </c>
      <c r="F41" s="259" t="s">
        <v>1620</v>
      </c>
      <c r="G41" s="177" t="s">
        <v>6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f t="shared" si="2"/>
        <v>0</v>
      </c>
      <c r="AB41" s="255"/>
    </row>
    <row r="42" spans="1:28" ht="25.5" x14ac:dyDescent="0.25">
      <c r="A42" s="487"/>
      <c r="B42" s="260"/>
      <c r="C42" s="260"/>
      <c r="D42" s="276"/>
      <c r="E42" s="276"/>
      <c r="F42" s="260"/>
      <c r="G42" s="178" t="s">
        <v>3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f t="shared" si="2"/>
        <v>0</v>
      </c>
      <c r="AB42" s="256"/>
    </row>
    <row r="43" spans="1:28" x14ac:dyDescent="0.25">
      <c r="A43" s="487"/>
      <c r="B43" s="260"/>
      <c r="C43" s="260"/>
      <c r="D43" s="276"/>
      <c r="E43" s="276"/>
      <c r="F43" s="260" t="s">
        <v>1622</v>
      </c>
      <c r="G43" s="178" t="s">
        <v>6</v>
      </c>
      <c r="H43" s="1">
        <v>20</v>
      </c>
      <c r="I43" s="1">
        <v>76</v>
      </c>
      <c r="J43" s="1">
        <v>62</v>
      </c>
      <c r="K43" s="1">
        <v>60</v>
      </c>
      <c r="L43" s="1">
        <v>47</v>
      </c>
      <c r="M43" s="1">
        <v>61</v>
      </c>
      <c r="N43" s="1">
        <v>114</v>
      </c>
      <c r="O43" s="1">
        <v>97</v>
      </c>
      <c r="P43" s="1">
        <v>75</v>
      </c>
      <c r="Q43" s="1">
        <v>0</v>
      </c>
      <c r="R43" s="1">
        <v>52</v>
      </c>
      <c r="S43" s="1">
        <v>72</v>
      </c>
      <c r="T43" s="1">
        <v>147</v>
      </c>
      <c r="U43" s="1">
        <v>18</v>
      </c>
      <c r="V43" s="1">
        <v>61</v>
      </c>
      <c r="W43" s="1">
        <v>0</v>
      </c>
      <c r="X43" s="1">
        <v>0</v>
      </c>
      <c r="Y43" s="1">
        <v>0</v>
      </c>
      <c r="Z43" s="1">
        <v>0</v>
      </c>
      <c r="AA43" s="1">
        <f t="shared" si="2"/>
        <v>962</v>
      </c>
      <c r="AB43" s="256"/>
    </row>
    <row r="44" spans="1:28" ht="25.5" x14ac:dyDescent="0.25">
      <c r="A44" s="487"/>
      <c r="B44" s="260"/>
      <c r="C44" s="260"/>
      <c r="D44" s="276"/>
      <c r="E44" s="276"/>
      <c r="F44" s="260"/>
      <c r="G44" s="178" t="s">
        <v>3</v>
      </c>
      <c r="H44" s="1">
        <v>20</v>
      </c>
      <c r="I44" s="1">
        <v>76</v>
      </c>
      <c r="J44" s="1">
        <v>62</v>
      </c>
      <c r="K44" s="1">
        <v>60</v>
      </c>
      <c r="L44" s="1">
        <v>47</v>
      </c>
      <c r="M44" s="1">
        <v>61</v>
      </c>
      <c r="N44" s="1">
        <v>114</v>
      </c>
      <c r="O44" s="1">
        <v>97</v>
      </c>
      <c r="P44" s="1">
        <v>75</v>
      </c>
      <c r="Q44" s="1">
        <v>0</v>
      </c>
      <c r="R44" s="1">
        <v>52</v>
      </c>
      <c r="S44" s="1">
        <v>72</v>
      </c>
      <c r="T44" s="1">
        <v>147</v>
      </c>
      <c r="U44" s="1">
        <v>18</v>
      </c>
      <c r="V44" s="1">
        <v>61</v>
      </c>
      <c r="W44" s="1">
        <v>0</v>
      </c>
      <c r="X44" s="1">
        <v>0</v>
      </c>
      <c r="Y44" s="1">
        <v>0</v>
      </c>
      <c r="Z44" s="1">
        <v>0</v>
      </c>
      <c r="AA44" s="1">
        <f t="shared" si="2"/>
        <v>962</v>
      </c>
      <c r="AB44" s="256"/>
    </row>
    <row r="45" spans="1:28" x14ac:dyDescent="0.25">
      <c r="A45" s="487"/>
      <c r="B45" s="260" t="s">
        <v>10</v>
      </c>
      <c r="C45" s="286" t="s">
        <v>75</v>
      </c>
      <c r="D45" s="339" t="s">
        <v>2322</v>
      </c>
      <c r="E45" s="339" t="s">
        <v>1657</v>
      </c>
      <c r="F45" s="260" t="s">
        <v>1620</v>
      </c>
      <c r="G45" s="178" t="s">
        <v>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f t="shared" si="2"/>
        <v>0</v>
      </c>
      <c r="AB45" s="256"/>
    </row>
    <row r="46" spans="1:28" ht="25.5" x14ac:dyDescent="0.25">
      <c r="A46" s="487"/>
      <c r="B46" s="260"/>
      <c r="C46" s="286"/>
      <c r="D46" s="339"/>
      <c r="E46" s="339"/>
      <c r="F46" s="260"/>
      <c r="G46" s="178" t="s">
        <v>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f t="shared" si="2"/>
        <v>0</v>
      </c>
      <c r="AB46" s="256"/>
    </row>
    <row r="47" spans="1:28" x14ac:dyDescent="0.25">
      <c r="A47" s="487"/>
      <c r="B47" s="260"/>
      <c r="C47" s="286"/>
      <c r="D47" s="339"/>
      <c r="E47" s="339"/>
      <c r="F47" s="260" t="s">
        <v>1622</v>
      </c>
      <c r="G47" s="178" t="s">
        <v>6</v>
      </c>
      <c r="H47" s="1">
        <v>79</v>
      </c>
      <c r="I47" s="1">
        <v>276</v>
      </c>
      <c r="J47" s="1">
        <v>239</v>
      </c>
      <c r="K47" s="1">
        <v>164</v>
      </c>
      <c r="L47" s="1">
        <v>151</v>
      </c>
      <c r="M47" s="1">
        <v>139</v>
      </c>
      <c r="N47" s="1">
        <v>131</v>
      </c>
      <c r="O47" s="1">
        <v>82</v>
      </c>
      <c r="P47" s="1">
        <v>161</v>
      </c>
      <c r="Q47" s="1">
        <v>29</v>
      </c>
      <c r="R47" s="1">
        <v>84</v>
      </c>
      <c r="S47" s="1">
        <v>60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f t="shared" si="2"/>
        <v>1595</v>
      </c>
      <c r="AB47" s="256"/>
    </row>
    <row r="48" spans="1:28" ht="26.25" thickBot="1" x14ac:dyDescent="0.3">
      <c r="A48" s="487"/>
      <c r="B48" s="260"/>
      <c r="C48" s="286"/>
      <c r="D48" s="339"/>
      <c r="E48" s="339"/>
      <c r="F48" s="260"/>
      <c r="G48" s="178" t="s">
        <v>3</v>
      </c>
      <c r="H48" s="1">
        <v>79</v>
      </c>
      <c r="I48" s="1">
        <v>276</v>
      </c>
      <c r="J48" s="1">
        <v>239</v>
      </c>
      <c r="K48" s="1">
        <v>164</v>
      </c>
      <c r="L48" s="1">
        <v>151</v>
      </c>
      <c r="M48" s="1">
        <v>139</v>
      </c>
      <c r="N48" s="1">
        <v>131</v>
      </c>
      <c r="O48" s="1">
        <v>82</v>
      </c>
      <c r="P48" s="1">
        <v>161</v>
      </c>
      <c r="Q48" s="1">
        <v>29</v>
      </c>
      <c r="R48" s="1">
        <v>84</v>
      </c>
      <c r="S48" s="1">
        <v>60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f t="shared" si="2"/>
        <v>1595</v>
      </c>
      <c r="AB48" s="256"/>
    </row>
    <row r="49" spans="1:28" x14ac:dyDescent="0.25">
      <c r="A49" s="482" t="s">
        <v>26</v>
      </c>
      <c r="B49" s="259" t="s">
        <v>8</v>
      </c>
      <c r="C49" s="259"/>
      <c r="D49" s="275" t="s">
        <v>1658</v>
      </c>
      <c r="E49" s="275" t="s">
        <v>1659</v>
      </c>
      <c r="F49" s="259" t="s">
        <v>1620</v>
      </c>
      <c r="G49" s="177" t="s">
        <v>6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f t="shared" si="2"/>
        <v>0</v>
      </c>
      <c r="AB49" s="255"/>
    </row>
    <row r="50" spans="1:28" ht="25.5" x14ac:dyDescent="0.25">
      <c r="A50" s="487"/>
      <c r="B50" s="260"/>
      <c r="C50" s="260"/>
      <c r="D50" s="276"/>
      <c r="E50" s="276"/>
      <c r="F50" s="260"/>
      <c r="G50" s="178" t="s">
        <v>3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f t="shared" si="2"/>
        <v>0</v>
      </c>
      <c r="AB50" s="256"/>
    </row>
    <row r="51" spans="1:28" x14ac:dyDescent="0.25">
      <c r="A51" s="487"/>
      <c r="B51" s="260"/>
      <c r="C51" s="260"/>
      <c r="D51" s="276"/>
      <c r="E51" s="276"/>
      <c r="F51" s="260" t="s">
        <v>1622</v>
      </c>
      <c r="G51" s="178" t="s">
        <v>6</v>
      </c>
      <c r="H51" s="1">
        <v>204</v>
      </c>
      <c r="I51" s="1">
        <v>198</v>
      </c>
      <c r="J51" s="1">
        <v>170</v>
      </c>
      <c r="K51" s="1">
        <v>202</v>
      </c>
      <c r="L51" s="1">
        <v>155</v>
      </c>
      <c r="M51" s="1">
        <v>172</v>
      </c>
      <c r="N51" s="1">
        <v>98</v>
      </c>
      <c r="O51" s="1">
        <v>166</v>
      </c>
      <c r="P51" s="1">
        <v>157</v>
      </c>
      <c r="Q51" s="1">
        <v>185</v>
      </c>
      <c r="R51" s="1">
        <v>148</v>
      </c>
      <c r="S51" s="1">
        <v>159</v>
      </c>
      <c r="T51" s="1">
        <v>125</v>
      </c>
      <c r="U51" s="1">
        <v>155</v>
      </c>
      <c r="V51" s="1">
        <v>162</v>
      </c>
      <c r="W51" s="1">
        <v>127</v>
      </c>
      <c r="X51" s="1">
        <v>79</v>
      </c>
      <c r="Y51" s="1">
        <v>134</v>
      </c>
      <c r="Z51" s="1">
        <v>93</v>
      </c>
      <c r="AA51" s="1">
        <f t="shared" si="2"/>
        <v>2889</v>
      </c>
      <c r="AB51" s="256"/>
    </row>
    <row r="52" spans="1:28" ht="25.5" x14ac:dyDescent="0.25">
      <c r="A52" s="487"/>
      <c r="B52" s="260"/>
      <c r="C52" s="260"/>
      <c r="D52" s="276"/>
      <c r="E52" s="276"/>
      <c r="F52" s="260"/>
      <c r="G52" s="178" t="s">
        <v>3</v>
      </c>
      <c r="H52" s="1">
        <v>204</v>
      </c>
      <c r="I52" s="1">
        <v>198</v>
      </c>
      <c r="J52" s="1">
        <v>170</v>
      </c>
      <c r="K52" s="1">
        <v>202</v>
      </c>
      <c r="L52" s="1">
        <v>155</v>
      </c>
      <c r="M52" s="1">
        <v>172</v>
      </c>
      <c r="N52" s="1">
        <v>98</v>
      </c>
      <c r="O52" s="1">
        <v>166</v>
      </c>
      <c r="P52" s="1">
        <v>157</v>
      </c>
      <c r="Q52" s="1">
        <v>185</v>
      </c>
      <c r="R52" s="1">
        <v>148</v>
      </c>
      <c r="S52" s="1">
        <v>159</v>
      </c>
      <c r="T52" s="1">
        <v>125</v>
      </c>
      <c r="U52" s="1">
        <v>155</v>
      </c>
      <c r="V52" s="1">
        <v>162</v>
      </c>
      <c r="W52" s="1">
        <v>127</v>
      </c>
      <c r="X52" s="1">
        <v>79</v>
      </c>
      <c r="Y52" s="1">
        <v>134</v>
      </c>
      <c r="Z52" s="1">
        <v>93</v>
      </c>
      <c r="AA52" s="1">
        <f t="shared" si="2"/>
        <v>2889</v>
      </c>
      <c r="AB52" s="256"/>
    </row>
    <row r="53" spans="1:28" x14ac:dyDescent="0.25">
      <c r="A53" s="487"/>
      <c r="B53" s="260" t="s">
        <v>10</v>
      </c>
      <c r="C53" s="286" t="s">
        <v>72</v>
      </c>
      <c r="D53" s="339" t="s">
        <v>1660</v>
      </c>
      <c r="E53" s="339" t="s">
        <v>1661</v>
      </c>
      <c r="F53" s="260" t="s">
        <v>1620</v>
      </c>
      <c r="G53" s="178" t="s">
        <v>6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f t="shared" si="2"/>
        <v>0</v>
      </c>
      <c r="AB53" s="256"/>
    </row>
    <row r="54" spans="1:28" ht="25.5" x14ac:dyDescent="0.25">
      <c r="A54" s="487"/>
      <c r="B54" s="260"/>
      <c r="C54" s="286"/>
      <c r="D54" s="339"/>
      <c r="E54" s="339"/>
      <c r="F54" s="260"/>
      <c r="G54" s="178" t="s">
        <v>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f t="shared" si="2"/>
        <v>0</v>
      </c>
      <c r="AB54" s="256"/>
    </row>
    <row r="55" spans="1:28" x14ac:dyDescent="0.25">
      <c r="A55" s="487"/>
      <c r="B55" s="260"/>
      <c r="C55" s="286"/>
      <c r="D55" s="339"/>
      <c r="E55" s="339"/>
      <c r="F55" s="260" t="s">
        <v>1622</v>
      </c>
      <c r="G55" s="178" t="s">
        <v>6</v>
      </c>
      <c r="H55" s="1">
        <v>101</v>
      </c>
      <c r="I55" s="1">
        <v>107</v>
      </c>
      <c r="J55" s="1">
        <v>106</v>
      </c>
      <c r="K55" s="1">
        <v>98</v>
      </c>
      <c r="L55" s="1">
        <v>81</v>
      </c>
      <c r="M55" s="1">
        <v>67</v>
      </c>
      <c r="N55" s="1">
        <v>101</v>
      </c>
      <c r="O55" s="1">
        <v>69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f t="shared" si="2"/>
        <v>730</v>
      </c>
      <c r="AB55" s="256"/>
    </row>
    <row r="56" spans="1:28" ht="26.25" thickBot="1" x14ac:dyDescent="0.3">
      <c r="A56" s="487"/>
      <c r="B56" s="260"/>
      <c r="C56" s="286"/>
      <c r="D56" s="339"/>
      <c r="E56" s="339"/>
      <c r="F56" s="260"/>
      <c r="G56" s="178" t="s">
        <v>3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f t="shared" si="2"/>
        <v>0</v>
      </c>
      <c r="AB56" s="256"/>
    </row>
    <row r="57" spans="1:28" x14ac:dyDescent="0.25">
      <c r="A57" s="482" t="s">
        <v>27</v>
      </c>
      <c r="B57" s="259" t="s">
        <v>8</v>
      </c>
      <c r="C57" s="259"/>
      <c r="D57" s="275" t="s">
        <v>2305</v>
      </c>
      <c r="E57" s="275" t="s">
        <v>1662</v>
      </c>
      <c r="F57" s="259" t="s">
        <v>1620</v>
      </c>
      <c r="G57" s="177" t="s">
        <v>6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f t="shared" si="2"/>
        <v>0</v>
      </c>
      <c r="AB57" s="255"/>
    </row>
    <row r="58" spans="1:28" ht="25.5" x14ac:dyDescent="0.25">
      <c r="A58" s="487"/>
      <c r="B58" s="260"/>
      <c r="C58" s="260"/>
      <c r="D58" s="276"/>
      <c r="E58" s="276"/>
      <c r="F58" s="260"/>
      <c r="G58" s="178" t="s">
        <v>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f t="shared" si="2"/>
        <v>0</v>
      </c>
      <c r="AB58" s="256"/>
    </row>
    <row r="59" spans="1:28" x14ac:dyDescent="0.25">
      <c r="A59" s="487"/>
      <c r="B59" s="260"/>
      <c r="C59" s="260"/>
      <c r="D59" s="276"/>
      <c r="E59" s="276"/>
      <c r="F59" s="260" t="s">
        <v>1622</v>
      </c>
      <c r="G59" s="178" t="s">
        <v>6</v>
      </c>
      <c r="H59" s="1">
        <v>318</v>
      </c>
      <c r="I59" s="1">
        <v>293</v>
      </c>
      <c r="J59" s="1">
        <v>422</v>
      </c>
      <c r="K59" s="1">
        <v>408</v>
      </c>
      <c r="L59" s="1">
        <v>433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313</v>
      </c>
      <c r="V59" s="1">
        <v>271</v>
      </c>
      <c r="W59" s="1">
        <v>232</v>
      </c>
      <c r="X59" s="1">
        <v>199</v>
      </c>
      <c r="Y59" s="1">
        <v>174</v>
      </c>
      <c r="Z59" s="1">
        <v>107</v>
      </c>
      <c r="AA59" s="1">
        <f t="shared" si="2"/>
        <v>3170</v>
      </c>
      <c r="AB59" s="256"/>
    </row>
    <row r="60" spans="1:28" ht="25.5" x14ac:dyDescent="0.25">
      <c r="A60" s="487"/>
      <c r="B60" s="260"/>
      <c r="C60" s="260"/>
      <c r="D60" s="276"/>
      <c r="E60" s="276"/>
      <c r="F60" s="260"/>
      <c r="G60" s="178" t="s">
        <v>3</v>
      </c>
      <c r="H60" s="1">
        <v>318</v>
      </c>
      <c r="I60" s="1">
        <v>293</v>
      </c>
      <c r="J60" s="1">
        <v>422</v>
      </c>
      <c r="K60" s="1">
        <v>408</v>
      </c>
      <c r="L60" s="1">
        <v>433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313</v>
      </c>
      <c r="V60" s="1">
        <v>271</v>
      </c>
      <c r="W60" s="1">
        <v>232</v>
      </c>
      <c r="X60" s="1">
        <v>199</v>
      </c>
      <c r="Y60" s="1">
        <v>174</v>
      </c>
      <c r="Z60" s="1">
        <v>107</v>
      </c>
      <c r="AA60" s="1">
        <f t="shared" si="2"/>
        <v>3170</v>
      </c>
      <c r="AB60" s="256"/>
    </row>
    <row r="61" spans="1:28" x14ac:dyDescent="0.25">
      <c r="A61" s="487"/>
      <c r="B61" s="260" t="s">
        <v>10</v>
      </c>
      <c r="C61" s="286" t="s">
        <v>183</v>
      </c>
      <c r="D61" s="339" t="s">
        <v>1663</v>
      </c>
      <c r="E61" s="339" t="s">
        <v>1664</v>
      </c>
      <c r="F61" s="260" t="s">
        <v>1620</v>
      </c>
      <c r="G61" s="178" t="s">
        <v>6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f t="shared" si="2"/>
        <v>0</v>
      </c>
      <c r="AB61" s="256"/>
    </row>
    <row r="62" spans="1:28" ht="25.5" x14ac:dyDescent="0.25">
      <c r="A62" s="487"/>
      <c r="B62" s="260"/>
      <c r="C62" s="286"/>
      <c r="D62" s="339"/>
      <c r="E62" s="339"/>
      <c r="F62" s="260"/>
      <c r="G62" s="178" t="s">
        <v>3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f t="shared" si="2"/>
        <v>0</v>
      </c>
      <c r="AB62" s="256"/>
    </row>
    <row r="63" spans="1:28" x14ac:dyDescent="0.25">
      <c r="A63" s="487"/>
      <c r="B63" s="260"/>
      <c r="C63" s="286"/>
      <c r="D63" s="339"/>
      <c r="E63" s="339"/>
      <c r="F63" s="260" t="s">
        <v>1622</v>
      </c>
      <c r="G63" s="178" t="s">
        <v>6</v>
      </c>
      <c r="H63" s="1">
        <v>108</v>
      </c>
      <c r="I63" s="1">
        <v>148</v>
      </c>
      <c r="J63" s="1">
        <v>109</v>
      </c>
      <c r="K63" s="1">
        <v>131</v>
      </c>
      <c r="L63" s="1">
        <v>155</v>
      </c>
      <c r="M63" s="1">
        <v>130</v>
      </c>
      <c r="N63" s="1">
        <v>231</v>
      </c>
      <c r="O63" s="1">
        <v>233</v>
      </c>
      <c r="P63" s="1">
        <v>249</v>
      </c>
      <c r="Q63" s="1">
        <v>153</v>
      </c>
      <c r="R63" s="1">
        <v>102</v>
      </c>
      <c r="S63" s="1">
        <v>220</v>
      </c>
      <c r="T63" s="1">
        <v>185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f t="shared" si="2"/>
        <v>2154</v>
      </c>
      <c r="AB63" s="256"/>
    </row>
    <row r="64" spans="1:28" ht="25.5" x14ac:dyDescent="0.25">
      <c r="A64" s="487"/>
      <c r="B64" s="260"/>
      <c r="C64" s="286"/>
      <c r="D64" s="339"/>
      <c r="E64" s="339"/>
      <c r="F64" s="260"/>
      <c r="G64" s="178" t="s">
        <v>3</v>
      </c>
      <c r="H64" s="1">
        <v>108</v>
      </c>
      <c r="I64" s="1">
        <v>148</v>
      </c>
      <c r="J64" s="1">
        <v>109</v>
      </c>
      <c r="K64" s="1">
        <v>131</v>
      </c>
      <c r="L64" s="1">
        <v>155</v>
      </c>
      <c r="M64" s="1">
        <v>130</v>
      </c>
      <c r="N64" s="1">
        <v>231</v>
      </c>
      <c r="O64" s="1">
        <v>233</v>
      </c>
      <c r="P64" s="1">
        <v>249</v>
      </c>
      <c r="Q64" s="1">
        <v>153</v>
      </c>
      <c r="R64" s="1">
        <v>102</v>
      </c>
      <c r="S64" s="1">
        <v>220</v>
      </c>
      <c r="T64" s="1">
        <v>185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f t="shared" si="2"/>
        <v>2154</v>
      </c>
      <c r="AB64" s="256"/>
    </row>
    <row r="65" spans="1:28" x14ac:dyDescent="0.25">
      <c r="A65" s="487"/>
      <c r="B65" s="260"/>
      <c r="C65" s="286" t="s">
        <v>640</v>
      </c>
      <c r="D65" s="339" t="s">
        <v>1665</v>
      </c>
      <c r="E65" s="339" t="s">
        <v>1666</v>
      </c>
      <c r="F65" s="260" t="s">
        <v>1620</v>
      </c>
      <c r="G65" s="178" t="s">
        <v>6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f t="shared" si="2"/>
        <v>0</v>
      </c>
      <c r="AB65" s="256"/>
    </row>
    <row r="66" spans="1:28" ht="25.5" x14ac:dyDescent="0.25">
      <c r="A66" s="487"/>
      <c r="B66" s="260"/>
      <c r="C66" s="286"/>
      <c r="D66" s="339"/>
      <c r="E66" s="339"/>
      <c r="F66" s="260"/>
      <c r="G66" s="178" t="s">
        <v>3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f t="shared" si="2"/>
        <v>0</v>
      </c>
      <c r="AB66" s="256"/>
    </row>
    <row r="67" spans="1:28" x14ac:dyDescent="0.25">
      <c r="A67" s="487"/>
      <c r="B67" s="260"/>
      <c r="C67" s="286"/>
      <c r="D67" s="339"/>
      <c r="E67" s="339"/>
      <c r="F67" s="260" t="s">
        <v>1622</v>
      </c>
      <c r="G67" s="178" t="s">
        <v>6</v>
      </c>
      <c r="H67" s="6">
        <v>201</v>
      </c>
      <c r="I67" s="6">
        <v>112</v>
      </c>
      <c r="J67" s="6">
        <v>189</v>
      </c>
      <c r="K67" s="6">
        <v>79</v>
      </c>
      <c r="L67" s="6">
        <v>115</v>
      </c>
      <c r="M67" s="6">
        <v>125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">
        <f t="shared" si="2"/>
        <v>821</v>
      </c>
      <c r="AB67" s="256"/>
    </row>
    <row r="68" spans="1:28" ht="26.25" thickBot="1" x14ac:dyDescent="0.3">
      <c r="A68" s="490"/>
      <c r="B68" s="302"/>
      <c r="C68" s="303"/>
      <c r="D68" s="340"/>
      <c r="E68" s="340"/>
      <c r="F68" s="302"/>
      <c r="G68" s="182" t="s">
        <v>3</v>
      </c>
      <c r="H68" s="8">
        <v>201</v>
      </c>
      <c r="I68" s="8">
        <v>112</v>
      </c>
      <c r="J68" s="8">
        <v>189</v>
      </c>
      <c r="K68" s="8">
        <v>79</v>
      </c>
      <c r="L68" s="8">
        <v>115</v>
      </c>
      <c r="M68" s="8">
        <v>125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3">
        <f t="shared" si="2"/>
        <v>821</v>
      </c>
      <c r="AB68" s="264"/>
    </row>
    <row r="69" spans="1:28" x14ac:dyDescent="0.25">
      <c r="A69" s="482" t="s">
        <v>28</v>
      </c>
      <c r="B69" s="259" t="s">
        <v>8</v>
      </c>
      <c r="C69" s="259"/>
      <c r="D69" s="275" t="s">
        <v>2306</v>
      </c>
      <c r="E69" s="275" t="s">
        <v>1667</v>
      </c>
      <c r="F69" s="259" t="s">
        <v>1620</v>
      </c>
      <c r="G69" s="177" t="s">
        <v>6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f t="shared" si="2"/>
        <v>0</v>
      </c>
      <c r="AB69" s="255"/>
    </row>
    <row r="70" spans="1:28" ht="25.5" x14ac:dyDescent="0.25">
      <c r="A70" s="487"/>
      <c r="B70" s="260"/>
      <c r="C70" s="260"/>
      <c r="D70" s="276"/>
      <c r="E70" s="276"/>
      <c r="F70" s="260"/>
      <c r="G70" s="178" t="s">
        <v>3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f t="shared" si="2"/>
        <v>0</v>
      </c>
      <c r="AB70" s="256"/>
    </row>
    <row r="71" spans="1:28" x14ac:dyDescent="0.25">
      <c r="A71" s="487"/>
      <c r="B71" s="260"/>
      <c r="C71" s="260"/>
      <c r="D71" s="276"/>
      <c r="E71" s="276"/>
      <c r="F71" s="260" t="s">
        <v>1622</v>
      </c>
      <c r="G71" s="178" t="s">
        <v>6</v>
      </c>
      <c r="H71" s="1">
        <v>132</v>
      </c>
      <c r="I71" s="1">
        <v>138</v>
      </c>
      <c r="J71" s="1">
        <v>124</v>
      </c>
      <c r="K71" s="1">
        <v>135</v>
      </c>
      <c r="L71" s="1">
        <v>131</v>
      </c>
      <c r="M71" s="1">
        <v>136</v>
      </c>
      <c r="N71" s="1">
        <v>145</v>
      </c>
      <c r="O71" s="1">
        <v>130</v>
      </c>
      <c r="P71" s="1">
        <v>0</v>
      </c>
      <c r="Q71" s="1">
        <v>272</v>
      </c>
      <c r="R71" s="1">
        <v>172</v>
      </c>
      <c r="S71" s="1">
        <v>161</v>
      </c>
      <c r="T71" s="1">
        <v>146</v>
      </c>
      <c r="U71" s="1">
        <v>173</v>
      </c>
      <c r="V71" s="1">
        <v>153</v>
      </c>
      <c r="W71" s="1">
        <v>226</v>
      </c>
      <c r="X71" s="1">
        <v>306</v>
      </c>
      <c r="Y71" s="1">
        <v>303</v>
      </c>
      <c r="Z71" s="1">
        <v>267</v>
      </c>
      <c r="AA71" s="1">
        <f t="shared" si="2"/>
        <v>3250</v>
      </c>
      <c r="AB71" s="256" t="s">
        <v>2342</v>
      </c>
    </row>
    <row r="72" spans="1:28" ht="25.5" x14ac:dyDescent="0.25">
      <c r="A72" s="487"/>
      <c r="B72" s="260"/>
      <c r="C72" s="260"/>
      <c r="D72" s="276"/>
      <c r="E72" s="276"/>
      <c r="F72" s="260"/>
      <c r="G72" s="178" t="s">
        <v>3</v>
      </c>
      <c r="H72" s="1">
        <v>110</v>
      </c>
      <c r="I72" s="1">
        <v>130</v>
      </c>
      <c r="J72" s="1">
        <v>113</v>
      </c>
      <c r="K72" s="1">
        <v>124</v>
      </c>
      <c r="L72" s="1">
        <v>122</v>
      </c>
      <c r="M72" s="1">
        <v>130</v>
      </c>
      <c r="N72" s="1">
        <v>141</v>
      </c>
      <c r="O72" s="1">
        <v>123</v>
      </c>
      <c r="P72" s="1">
        <v>0</v>
      </c>
      <c r="Q72" s="1">
        <v>272</v>
      </c>
      <c r="R72" s="1">
        <v>172</v>
      </c>
      <c r="S72" s="1">
        <v>161</v>
      </c>
      <c r="T72" s="1">
        <v>146</v>
      </c>
      <c r="U72" s="1">
        <v>173</v>
      </c>
      <c r="V72" s="1">
        <v>153</v>
      </c>
      <c r="W72" s="1">
        <v>226</v>
      </c>
      <c r="X72" s="1">
        <v>306</v>
      </c>
      <c r="Y72" s="1">
        <v>303</v>
      </c>
      <c r="Z72" s="1">
        <v>267</v>
      </c>
      <c r="AA72" s="1">
        <f t="shared" si="2"/>
        <v>3172</v>
      </c>
      <c r="AB72" s="256"/>
    </row>
    <row r="73" spans="1:28" x14ac:dyDescent="0.25">
      <c r="A73" s="487"/>
      <c r="B73" s="260" t="s">
        <v>10</v>
      </c>
      <c r="C73" s="286" t="s">
        <v>71</v>
      </c>
      <c r="D73" s="339" t="s">
        <v>2317</v>
      </c>
      <c r="E73" s="339" t="s">
        <v>1668</v>
      </c>
      <c r="F73" s="260" t="s">
        <v>1620</v>
      </c>
      <c r="G73" s="178" t="s">
        <v>6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f t="shared" ref="AA73:AA132" si="3">SUM(H73:Z73)</f>
        <v>0</v>
      </c>
      <c r="AB73" s="256"/>
    </row>
    <row r="74" spans="1:28" ht="25.5" x14ac:dyDescent="0.25">
      <c r="A74" s="487"/>
      <c r="B74" s="260"/>
      <c r="C74" s="286"/>
      <c r="D74" s="339"/>
      <c r="E74" s="339"/>
      <c r="F74" s="260"/>
      <c r="G74" s="178" t="s">
        <v>3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f t="shared" si="3"/>
        <v>0</v>
      </c>
      <c r="AB74" s="256"/>
    </row>
    <row r="75" spans="1:28" x14ac:dyDescent="0.25">
      <c r="A75" s="487"/>
      <c r="B75" s="260"/>
      <c r="C75" s="286"/>
      <c r="D75" s="339"/>
      <c r="E75" s="339"/>
      <c r="F75" s="260" t="s">
        <v>1622</v>
      </c>
      <c r="G75" s="178" t="s">
        <v>6</v>
      </c>
      <c r="H75" s="1">
        <v>68</v>
      </c>
      <c r="I75" s="1">
        <v>84</v>
      </c>
      <c r="J75" s="1">
        <v>96</v>
      </c>
      <c r="K75" s="1">
        <v>123</v>
      </c>
      <c r="L75" s="1">
        <v>112</v>
      </c>
      <c r="M75" s="1">
        <v>101</v>
      </c>
      <c r="N75" s="1">
        <v>76</v>
      </c>
      <c r="O75" s="1">
        <v>125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f t="shared" si="3"/>
        <v>785</v>
      </c>
      <c r="AB75" s="256" t="s">
        <v>2342</v>
      </c>
    </row>
    <row r="76" spans="1:28" ht="26.25" thickBot="1" x14ac:dyDescent="0.3">
      <c r="A76" s="487"/>
      <c r="B76" s="260"/>
      <c r="C76" s="286"/>
      <c r="D76" s="339"/>
      <c r="E76" s="339"/>
      <c r="F76" s="260"/>
      <c r="G76" s="178" t="s">
        <v>3</v>
      </c>
      <c r="H76" s="1">
        <v>62</v>
      </c>
      <c r="I76" s="1">
        <v>79</v>
      </c>
      <c r="J76" s="1">
        <v>96</v>
      </c>
      <c r="K76" s="1">
        <v>122</v>
      </c>
      <c r="L76" s="1">
        <v>112</v>
      </c>
      <c r="M76" s="1">
        <v>99</v>
      </c>
      <c r="N76" s="1">
        <v>76</v>
      </c>
      <c r="O76" s="1">
        <v>124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f t="shared" si="3"/>
        <v>770</v>
      </c>
      <c r="AB76" s="256"/>
    </row>
    <row r="77" spans="1:28" x14ac:dyDescent="0.25">
      <c r="A77" s="482" t="s">
        <v>30</v>
      </c>
      <c r="B77" s="259" t="s">
        <v>8</v>
      </c>
      <c r="C77" s="259"/>
      <c r="D77" s="275" t="s">
        <v>2307</v>
      </c>
      <c r="E77" s="275" t="s">
        <v>1669</v>
      </c>
      <c r="F77" s="259" t="s">
        <v>1620</v>
      </c>
      <c r="G77" s="177" t="s">
        <v>6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f t="shared" si="3"/>
        <v>0</v>
      </c>
      <c r="AB77" s="255"/>
    </row>
    <row r="78" spans="1:28" ht="25.5" x14ac:dyDescent="0.25">
      <c r="A78" s="487"/>
      <c r="B78" s="260"/>
      <c r="C78" s="260"/>
      <c r="D78" s="276"/>
      <c r="E78" s="276"/>
      <c r="F78" s="260"/>
      <c r="G78" s="178" t="s">
        <v>3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f t="shared" si="3"/>
        <v>0</v>
      </c>
      <c r="AB78" s="256"/>
    </row>
    <row r="79" spans="1:28" x14ac:dyDescent="0.25">
      <c r="A79" s="487"/>
      <c r="B79" s="260"/>
      <c r="C79" s="260"/>
      <c r="D79" s="276"/>
      <c r="E79" s="276"/>
      <c r="F79" s="260" t="s">
        <v>1622</v>
      </c>
      <c r="G79" s="178" t="s">
        <v>6</v>
      </c>
      <c r="H79" s="1">
        <v>198</v>
      </c>
      <c r="I79" s="1">
        <v>148</v>
      </c>
      <c r="J79" s="1">
        <v>139</v>
      </c>
      <c r="K79" s="1">
        <v>179</v>
      </c>
      <c r="L79" s="1">
        <v>134</v>
      </c>
      <c r="M79" s="1">
        <v>66</v>
      </c>
      <c r="N79" s="1">
        <v>132</v>
      </c>
      <c r="O79" s="1">
        <v>134</v>
      </c>
      <c r="P79" s="1">
        <v>140</v>
      </c>
      <c r="Q79" s="1">
        <v>83</v>
      </c>
      <c r="R79" s="1">
        <v>40</v>
      </c>
      <c r="S79" s="1">
        <v>151</v>
      </c>
      <c r="T79" s="1">
        <v>151</v>
      </c>
      <c r="U79" s="1">
        <v>81</v>
      </c>
      <c r="V79" s="1">
        <v>92</v>
      </c>
      <c r="W79" s="1">
        <v>121</v>
      </c>
      <c r="X79" s="1">
        <v>96</v>
      </c>
      <c r="Y79" s="1">
        <v>115</v>
      </c>
      <c r="Z79" s="1">
        <v>134</v>
      </c>
      <c r="AA79" s="1">
        <f t="shared" si="3"/>
        <v>2334</v>
      </c>
      <c r="AB79" s="256"/>
    </row>
    <row r="80" spans="1:28" ht="26.25" thickBot="1" x14ac:dyDescent="0.3">
      <c r="A80" s="487"/>
      <c r="B80" s="260"/>
      <c r="C80" s="260"/>
      <c r="D80" s="276"/>
      <c r="E80" s="276"/>
      <c r="F80" s="260"/>
      <c r="G80" s="178" t="s">
        <v>3</v>
      </c>
      <c r="H80" s="1">
        <v>198</v>
      </c>
      <c r="I80" s="1">
        <v>148</v>
      </c>
      <c r="J80" s="1">
        <v>139</v>
      </c>
      <c r="K80" s="1">
        <v>179</v>
      </c>
      <c r="L80" s="1">
        <v>134</v>
      </c>
      <c r="M80" s="1">
        <v>66</v>
      </c>
      <c r="N80" s="1">
        <v>132</v>
      </c>
      <c r="O80" s="1">
        <v>134</v>
      </c>
      <c r="P80" s="1">
        <v>140</v>
      </c>
      <c r="Q80" s="1">
        <v>83</v>
      </c>
      <c r="R80" s="1">
        <v>40</v>
      </c>
      <c r="S80" s="1">
        <v>151</v>
      </c>
      <c r="T80" s="1">
        <v>151</v>
      </c>
      <c r="U80" s="1">
        <v>81</v>
      </c>
      <c r="V80" s="1">
        <v>92</v>
      </c>
      <c r="W80" s="1">
        <v>121</v>
      </c>
      <c r="X80" s="1">
        <v>96</v>
      </c>
      <c r="Y80" s="1">
        <v>115</v>
      </c>
      <c r="Z80" s="1">
        <v>134</v>
      </c>
      <c r="AA80" s="1">
        <f t="shared" si="3"/>
        <v>2334</v>
      </c>
      <c r="AB80" s="256"/>
    </row>
    <row r="81" spans="1:28" x14ac:dyDescent="0.25">
      <c r="A81" s="482" t="s">
        <v>31</v>
      </c>
      <c r="B81" s="259" t="s">
        <v>8</v>
      </c>
      <c r="C81" s="259"/>
      <c r="D81" s="275" t="s">
        <v>1670</v>
      </c>
      <c r="E81" s="275" t="s">
        <v>1671</v>
      </c>
      <c r="F81" s="259" t="s">
        <v>1620</v>
      </c>
      <c r="G81" s="177" t="s">
        <v>6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f t="shared" si="3"/>
        <v>0</v>
      </c>
      <c r="AB81" s="255"/>
    </row>
    <row r="82" spans="1:28" ht="25.5" x14ac:dyDescent="0.25">
      <c r="A82" s="487"/>
      <c r="B82" s="260"/>
      <c r="C82" s="260"/>
      <c r="D82" s="276"/>
      <c r="E82" s="276"/>
      <c r="F82" s="260"/>
      <c r="G82" s="178" t="s">
        <v>3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f t="shared" si="3"/>
        <v>0</v>
      </c>
      <c r="AB82" s="256"/>
    </row>
    <row r="83" spans="1:28" x14ac:dyDescent="0.25">
      <c r="A83" s="487"/>
      <c r="B83" s="260"/>
      <c r="C83" s="260"/>
      <c r="D83" s="276"/>
      <c r="E83" s="276"/>
      <c r="F83" s="260" t="s">
        <v>1622</v>
      </c>
      <c r="G83" s="178" t="s">
        <v>6</v>
      </c>
      <c r="H83" s="1">
        <v>470</v>
      </c>
      <c r="I83" s="1">
        <v>585</v>
      </c>
      <c r="J83" s="1">
        <v>601</v>
      </c>
      <c r="K83" s="1">
        <v>769</v>
      </c>
      <c r="L83" s="1">
        <v>797</v>
      </c>
      <c r="M83" s="1">
        <v>823</v>
      </c>
      <c r="N83" s="1">
        <v>727</v>
      </c>
      <c r="O83" s="1">
        <v>162</v>
      </c>
      <c r="P83" s="1">
        <v>675</v>
      </c>
      <c r="Q83" s="1">
        <v>486</v>
      </c>
      <c r="R83" s="1">
        <v>413</v>
      </c>
      <c r="S83" s="1">
        <v>235</v>
      </c>
      <c r="T83" s="1">
        <v>273</v>
      </c>
      <c r="U83" s="1">
        <v>230</v>
      </c>
      <c r="V83" s="1">
        <v>175</v>
      </c>
      <c r="W83" s="1">
        <v>196</v>
      </c>
      <c r="X83" s="1">
        <v>294</v>
      </c>
      <c r="Y83" s="1">
        <v>311</v>
      </c>
      <c r="Z83" s="1">
        <v>270</v>
      </c>
      <c r="AA83" s="1">
        <f t="shared" si="3"/>
        <v>8492</v>
      </c>
      <c r="AB83" s="256"/>
    </row>
    <row r="84" spans="1:28" ht="26.25" thickBot="1" x14ac:dyDescent="0.3">
      <c r="A84" s="487"/>
      <c r="B84" s="260"/>
      <c r="C84" s="260"/>
      <c r="D84" s="276"/>
      <c r="E84" s="276"/>
      <c r="F84" s="260"/>
      <c r="G84" s="178" t="s">
        <v>3</v>
      </c>
      <c r="H84" s="1">
        <v>470</v>
      </c>
      <c r="I84" s="1">
        <v>585</v>
      </c>
      <c r="J84" s="1">
        <v>601</v>
      </c>
      <c r="K84" s="1">
        <v>764</v>
      </c>
      <c r="L84" s="1">
        <v>783</v>
      </c>
      <c r="M84" s="1">
        <v>823</v>
      </c>
      <c r="N84" s="1">
        <v>727</v>
      </c>
      <c r="O84" s="1">
        <v>162</v>
      </c>
      <c r="P84" s="1">
        <v>675</v>
      </c>
      <c r="Q84" s="1">
        <v>486</v>
      </c>
      <c r="R84" s="1">
        <v>413</v>
      </c>
      <c r="S84" s="1">
        <v>235</v>
      </c>
      <c r="T84" s="1">
        <v>273</v>
      </c>
      <c r="U84" s="1">
        <v>230</v>
      </c>
      <c r="V84" s="1">
        <v>175</v>
      </c>
      <c r="W84" s="1">
        <v>196</v>
      </c>
      <c r="X84" s="1">
        <v>278</v>
      </c>
      <c r="Y84" s="1">
        <v>297</v>
      </c>
      <c r="Z84" s="1">
        <v>258</v>
      </c>
      <c r="AA84" s="1">
        <f t="shared" si="3"/>
        <v>8431</v>
      </c>
      <c r="AB84" s="256"/>
    </row>
    <row r="85" spans="1:28" x14ac:dyDescent="0.25">
      <c r="A85" s="482" t="s">
        <v>32</v>
      </c>
      <c r="B85" s="259" t="s">
        <v>8</v>
      </c>
      <c r="C85" s="259"/>
      <c r="D85" s="275" t="s">
        <v>1672</v>
      </c>
      <c r="E85" s="275" t="s">
        <v>1673</v>
      </c>
      <c r="F85" s="259" t="s">
        <v>1620</v>
      </c>
      <c r="G85" s="177" t="s">
        <v>6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f t="shared" si="3"/>
        <v>0</v>
      </c>
      <c r="AB85" s="255"/>
    </row>
    <row r="86" spans="1:28" ht="25.5" x14ac:dyDescent="0.25">
      <c r="A86" s="487"/>
      <c r="B86" s="260"/>
      <c r="C86" s="260"/>
      <c r="D86" s="276"/>
      <c r="E86" s="276"/>
      <c r="F86" s="260"/>
      <c r="G86" s="178" t="s">
        <v>3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f t="shared" si="3"/>
        <v>0</v>
      </c>
      <c r="AB86" s="256"/>
    </row>
    <row r="87" spans="1:28" x14ac:dyDescent="0.25">
      <c r="A87" s="487"/>
      <c r="B87" s="260"/>
      <c r="C87" s="260"/>
      <c r="D87" s="276"/>
      <c r="E87" s="276"/>
      <c r="F87" s="260" t="s">
        <v>1622</v>
      </c>
      <c r="G87" s="178" t="s">
        <v>6</v>
      </c>
      <c r="H87" s="1">
        <v>264</v>
      </c>
      <c r="I87" s="1">
        <v>276</v>
      </c>
      <c r="J87" s="1">
        <v>294</v>
      </c>
      <c r="K87" s="1">
        <v>261</v>
      </c>
      <c r="L87" s="1">
        <v>314</v>
      </c>
      <c r="M87" s="1">
        <v>308</v>
      </c>
      <c r="N87" s="1">
        <v>276</v>
      </c>
      <c r="O87" s="1">
        <v>292</v>
      </c>
      <c r="P87" s="1">
        <v>237</v>
      </c>
      <c r="Q87" s="1">
        <v>305</v>
      </c>
      <c r="R87" s="1">
        <v>237</v>
      </c>
      <c r="S87" s="1">
        <v>200</v>
      </c>
      <c r="T87" s="1">
        <v>272</v>
      </c>
      <c r="U87" s="1">
        <v>340</v>
      </c>
      <c r="V87" s="1">
        <v>402</v>
      </c>
      <c r="W87" s="1">
        <v>338</v>
      </c>
      <c r="X87" s="1">
        <v>310</v>
      </c>
      <c r="Y87" s="1">
        <v>283</v>
      </c>
      <c r="Z87" s="1">
        <v>258</v>
      </c>
      <c r="AA87" s="1">
        <f t="shared" si="3"/>
        <v>5467</v>
      </c>
      <c r="AB87" s="256"/>
    </row>
    <row r="88" spans="1:28" ht="25.5" x14ac:dyDescent="0.25">
      <c r="A88" s="487"/>
      <c r="B88" s="260"/>
      <c r="C88" s="260"/>
      <c r="D88" s="276"/>
      <c r="E88" s="276"/>
      <c r="F88" s="260"/>
      <c r="G88" s="178" t="s">
        <v>3</v>
      </c>
      <c r="H88" s="1">
        <v>264</v>
      </c>
      <c r="I88" s="1">
        <v>276</v>
      </c>
      <c r="J88" s="1">
        <v>294</v>
      </c>
      <c r="K88" s="1">
        <v>261</v>
      </c>
      <c r="L88" s="1">
        <v>314</v>
      </c>
      <c r="M88" s="1">
        <v>308</v>
      </c>
      <c r="N88" s="1">
        <v>276</v>
      </c>
      <c r="O88" s="1">
        <v>292</v>
      </c>
      <c r="P88" s="1">
        <v>237</v>
      </c>
      <c r="Q88" s="1">
        <v>305</v>
      </c>
      <c r="R88" s="1">
        <v>237</v>
      </c>
      <c r="S88" s="1">
        <v>200</v>
      </c>
      <c r="T88" s="1">
        <v>272</v>
      </c>
      <c r="U88" s="1">
        <v>340</v>
      </c>
      <c r="V88" s="1">
        <v>402</v>
      </c>
      <c r="W88" s="1">
        <v>338</v>
      </c>
      <c r="X88" s="1">
        <v>310</v>
      </c>
      <c r="Y88" s="1">
        <v>283</v>
      </c>
      <c r="Z88" s="1">
        <v>258</v>
      </c>
      <c r="AA88" s="1">
        <f t="shared" si="3"/>
        <v>5467</v>
      </c>
      <c r="AB88" s="256"/>
    </row>
    <row r="89" spans="1:28" x14ac:dyDescent="0.25">
      <c r="A89" s="487"/>
      <c r="B89" s="260" t="s">
        <v>10</v>
      </c>
      <c r="C89" s="286" t="s">
        <v>69</v>
      </c>
      <c r="D89" s="339" t="s">
        <v>1674</v>
      </c>
      <c r="E89" s="339" t="s">
        <v>1675</v>
      </c>
      <c r="F89" s="260" t="s">
        <v>1620</v>
      </c>
      <c r="G89" s="178" t="s">
        <v>6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f t="shared" si="3"/>
        <v>0</v>
      </c>
      <c r="AB89" s="256"/>
    </row>
    <row r="90" spans="1:28" ht="25.5" x14ac:dyDescent="0.25">
      <c r="A90" s="487"/>
      <c r="B90" s="260"/>
      <c r="C90" s="286"/>
      <c r="D90" s="339"/>
      <c r="E90" s="339"/>
      <c r="F90" s="260"/>
      <c r="G90" s="178" t="s">
        <v>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f t="shared" si="3"/>
        <v>0</v>
      </c>
      <c r="AB90" s="256"/>
    </row>
    <row r="91" spans="1:28" x14ac:dyDescent="0.25">
      <c r="A91" s="487"/>
      <c r="B91" s="260"/>
      <c r="C91" s="286"/>
      <c r="D91" s="339"/>
      <c r="E91" s="339"/>
      <c r="F91" s="260" t="s">
        <v>1622</v>
      </c>
      <c r="G91" s="178" t="s">
        <v>6</v>
      </c>
      <c r="H91" s="1">
        <v>172</v>
      </c>
      <c r="I91" s="1">
        <v>104</v>
      </c>
      <c r="J91" s="1">
        <v>132</v>
      </c>
      <c r="K91" s="1">
        <v>182</v>
      </c>
      <c r="L91" s="1">
        <v>128</v>
      </c>
      <c r="M91" s="1">
        <v>153</v>
      </c>
      <c r="N91" s="1">
        <v>151</v>
      </c>
      <c r="O91" s="1">
        <v>145</v>
      </c>
      <c r="P91" s="1">
        <v>170</v>
      </c>
      <c r="Q91" s="1">
        <v>148</v>
      </c>
      <c r="R91" s="1">
        <v>163</v>
      </c>
      <c r="S91" s="1">
        <v>88</v>
      </c>
      <c r="T91" s="1">
        <v>63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f t="shared" si="3"/>
        <v>1799</v>
      </c>
      <c r="AB91" s="256"/>
    </row>
    <row r="92" spans="1:28" ht="26.25" thickBot="1" x14ac:dyDescent="0.3">
      <c r="A92" s="487"/>
      <c r="B92" s="260"/>
      <c r="C92" s="286"/>
      <c r="D92" s="339"/>
      <c r="E92" s="339"/>
      <c r="F92" s="260"/>
      <c r="G92" s="178" t="s">
        <v>3</v>
      </c>
      <c r="H92" s="1">
        <v>172</v>
      </c>
      <c r="I92" s="1">
        <v>104</v>
      </c>
      <c r="J92" s="1">
        <v>132</v>
      </c>
      <c r="K92" s="1">
        <v>182</v>
      </c>
      <c r="L92" s="1">
        <v>128</v>
      </c>
      <c r="M92" s="1">
        <v>153</v>
      </c>
      <c r="N92" s="1">
        <v>151</v>
      </c>
      <c r="O92" s="1">
        <v>145</v>
      </c>
      <c r="P92" s="1">
        <v>170</v>
      </c>
      <c r="Q92" s="1">
        <v>148</v>
      </c>
      <c r="R92" s="1">
        <v>163</v>
      </c>
      <c r="S92" s="1">
        <v>88</v>
      </c>
      <c r="T92" s="1">
        <v>63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f t="shared" si="3"/>
        <v>1799</v>
      </c>
      <c r="AB92" s="256"/>
    </row>
    <row r="93" spans="1:28" x14ac:dyDescent="0.25">
      <c r="A93" s="482" t="s">
        <v>33</v>
      </c>
      <c r="B93" s="259" t="s">
        <v>8</v>
      </c>
      <c r="C93" s="259"/>
      <c r="D93" s="275" t="s">
        <v>1676</v>
      </c>
      <c r="E93" s="275" t="s">
        <v>1677</v>
      </c>
      <c r="F93" s="259" t="s">
        <v>1620</v>
      </c>
      <c r="G93" s="177" t="s">
        <v>6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71</v>
      </c>
      <c r="U93" s="4">
        <v>68</v>
      </c>
      <c r="V93" s="4">
        <v>443</v>
      </c>
      <c r="W93" s="4">
        <v>247</v>
      </c>
      <c r="X93" s="4">
        <v>126</v>
      </c>
      <c r="Y93" s="4">
        <v>94</v>
      </c>
      <c r="Z93" s="4">
        <v>71</v>
      </c>
      <c r="AA93" s="4">
        <f t="shared" si="3"/>
        <v>1120</v>
      </c>
      <c r="AB93" s="255"/>
    </row>
    <row r="94" spans="1:28" ht="25.5" x14ac:dyDescent="0.25">
      <c r="A94" s="487"/>
      <c r="B94" s="260"/>
      <c r="C94" s="260"/>
      <c r="D94" s="276"/>
      <c r="E94" s="276"/>
      <c r="F94" s="260"/>
      <c r="G94" s="178" t="s">
        <v>3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71</v>
      </c>
      <c r="U94" s="1">
        <v>68</v>
      </c>
      <c r="V94" s="1">
        <v>443</v>
      </c>
      <c r="W94" s="1">
        <v>247</v>
      </c>
      <c r="X94" s="1">
        <v>126</v>
      </c>
      <c r="Y94" s="1">
        <v>94</v>
      </c>
      <c r="Z94" s="1">
        <v>71</v>
      </c>
      <c r="AA94" s="1">
        <f t="shared" si="3"/>
        <v>1120</v>
      </c>
      <c r="AB94" s="256"/>
    </row>
    <row r="95" spans="1:28" x14ac:dyDescent="0.25">
      <c r="A95" s="487"/>
      <c r="B95" s="260"/>
      <c r="C95" s="260"/>
      <c r="D95" s="276"/>
      <c r="E95" s="276"/>
      <c r="F95" s="260" t="s">
        <v>1622</v>
      </c>
      <c r="G95" s="178" t="s">
        <v>6</v>
      </c>
      <c r="H95" s="1">
        <v>241</v>
      </c>
      <c r="I95" s="1">
        <v>202</v>
      </c>
      <c r="J95" s="1">
        <v>213</v>
      </c>
      <c r="K95" s="1">
        <v>185</v>
      </c>
      <c r="L95" s="1">
        <v>202</v>
      </c>
      <c r="M95" s="1">
        <v>255</v>
      </c>
      <c r="N95" s="1">
        <v>184</v>
      </c>
      <c r="O95" s="1">
        <v>232</v>
      </c>
      <c r="P95" s="1">
        <v>255</v>
      </c>
      <c r="Q95" s="1">
        <v>228</v>
      </c>
      <c r="R95" s="1">
        <v>252</v>
      </c>
      <c r="S95" s="1">
        <v>108</v>
      </c>
      <c r="T95" s="1">
        <v>156</v>
      </c>
      <c r="U95" s="1">
        <v>86</v>
      </c>
      <c r="V95" s="1">
        <v>118</v>
      </c>
      <c r="W95" s="1">
        <v>224</v>
      </c>
      <c r="X95" s="1">
        <v>233</v>
      </c>
      <c r="Y95" s="1">
        <v>192</v>
      </c>
      <c r="Z95" s="1">
        <v>188</v>
      </c>
      <c r="AA95" s="1">
        <f t="shared" si="3"/>
        <v>3754</v>
      </c>
      <c r="AB95" s="256"/>
    </row>
    <row r="96" spans="1:28" ht="25.5" x14ac:dyDescent="0.25">
      <c r="A96" s="487"/>
      <c r="B96" s="260"/>
      <c r="C96" s="260"/>
      <c r="D96" s="276"/>
      <c r="E96" s="276"/>
      <c r="F96" s="260"/>
      <c r="G96" s="178" t="s">
        <v>3</v>
      </c>
      <c r="H96" s="1">
        <v>241</v>
      </c>
      <c r="I96" s="1">
        <v>202</v>
      </c>
      <c r="J96" s="1">
        <v>213</v>
      </c>
      <c r="K96" s="1">
        <v>185</v>
      </c>
      <c r="L96" s="1">
        <v>202</v>
      </c>
      <c r="M96" s="1">
        <v>255</v>
      </c>
      <c r="N96" s="1">
        <v>184</v>
      </c>
      <c r="O96" s="1">
        <v>232</v>
      </c>
      <c r="P96" s="1">
        <v>255</v>
      </c>
      <c r="Q96" s="1">
        <v>228</v>
      </c>
      <c r="R96" s="1">
        <v>252</v>
      </c>
      <c r="S96" s="1">
        <v>108</v>
      </c>
      <c r="T96" s="1">
        <v>156</v>
      </c>
      <c r="U96" s="1">
        <v>86</v>
      </c>
      <c r="V96" s="1">
        <v>118</v>
      </c>
      <c r="W96" s="1">
        <v>224</v>
      </c>
      <c r="X96" s="1">
        <v>233</v>
      </c>
      <c r="Y96" s="1">
        <v>192</v>
      </c>
      <c r="Z96" s="1">
        <v>188</v>
      </c>
      <c r="AA96" s="1">
        <f t="shared" si="3"/>
        <v>3754</v>
      </c>
      <c r="AB96" s="256"/>
    </row>
    <row r="97" spans="1:28" x14ac:dyDescent="0.25">
      <c r="A97" s="487"/>
      <c r="B97" s="260" t="s">
        <v>10</v>
      </c>
      <c r="C97" s="286" t="s">
        <v>68</v>
      </c>
      <c r="D97" s="339" t="s">
        <v>1678</v>
      </c>
      <c r="E97" s="339" t="s">
        <v>1679</v>
      </c>
      <c r="F97" s="260" t="s">
        <v>1620</v>
      </c>
      <c r="G97" s="178" t="s">
        <v>6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f t="shared" si="3"/>
        <v>0</v>
      </c>
      <c r="AB97" s="256"/>
    </row>
    <row r="98" spans="1:28" ht="25.5" x14ac:dyDescent="0.25">
      <c r="A98" s="487"/>
      <c r="B98" s="260"/>
      <c r="C98" s="286"/>
      <c r="D98" s="339"/>
      <c r="E98" s="339"/>
      <c r="F98" s="260"/>
      <c r="G98" s="178" t="s">
        <v>3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f t="shared" si="3"/>
        <v>0</v>
      </c>
      <c r="AB98" s="256"/>
    </row>
    <row r="99" spans="1:28" x14ac:dyDescent="0.25">
      <c r="A99" s="487"/>
      <c r="B99" s="260"/>
      <c r="C99" s="286"/>
      <c r="D99" s="339"/>
      <c r="E99" s="339"/>
      <c r="F99" s="260" t="s">
        <v>1622</v>
      </c>
      <c r="G99" s="178" t="s">
        <v>6</v>
      </c>
      <c r="H99" s="1">
        <v>288</v>
      </c>
      <c r="I99" s="1">
        <v>302</v>
      </c>
      <c r="J99" s="1">
        <v>267</v>
      </c>
      <c r="K99" s="1">
        <v>242</v>
      </c>
      <c r="L99" s="1">
        <v>256</v>
      </c>
      <c r="M99" s="1">
        <v>211</v>
      </c>
      <c r="N99" s="1">
        <v>217</v>
      </c>
      <c r="O99" s="1">
        <v>214</v>
      </c>
      <c r="P99" s="1">
        <v>175</v>
      </c>
      <c r="Q99" s="1">
        <v>261</v>
      </c>
      <c r="R99" s="1">
        <v>271</v>
      </c>
      <c r="S99" s="1">
        <v>118</v>
      </c>
      <c r="T99" s="1">
        <v>129</v>
      </c>
      <c r="U99" s="1">
        <v>130</v>
      </c>
      <c r="V99" s="1">
        <v>144</v>
      </c>
      <c r="W99" s="1">
        <v>0</v>
      </c>
      <c r="X99" s="1">
        <v>0</v>
      </c>
      <c r="Y99" s="1">
        <v>0</v>
      </c>
      <c r="Z99" s="1">
        <v>0</v>
      </c>
      <c r="AA99" s="1">
        <f t="shared" si="3"/>
        <v>3225</v>
      </c>
      <c r="AB99" s="256"/>
    </row>
    <row r="100" spans="1:28" ht="26.25" thickBot="1" x14ac:dyDescent="0.3">
      <c r="A100" s="487"/>
      <c r="B100" s="260"/>
      <c r="C100" s="286"/>
      <c r="D100" s="339"/>
      <c r="E100" s="339"/>
      <c r="F100" s="260"/>
      <c r="G100" s="178" t="s">
        <v>3</v>
      </c>
      <c r="H100" s="1">
        <v>288</v>
      </c>
      <c r="I100" s="1">
        <v>302</v>
      </c>
      <c r="J100" s="1">
        <v>267</v>
      </c>
      <c r="K100" s="1">
        <v>242</v>
      </c>
      <c r="L100" s="1">
        <v>256</v>
      </c>
      <c r="M100" s="1">
        <v>211</v>
      </c>
      <c r="N100" s="1">
        <v>217</v>
      </c>
      <c r="O100" s="1">
        <v>214</v>
      </c>
      <c r="P100" s="1">
        <v>175</v>
      </c>
      <c r="Q100" s="1">
        <v>261</v>
      </c>
      <c r="R100" s="1">
        <v>271</v>
      </c>
      <c r="S100" s="1">
        <v>118</v>
      </c>
      <c r="T100" s="1">
        <v>129</v>
      </c>
      <c r="U100" s="1">
        <v>130</v>
      </c>
      <c r="V100" s="1">
        <v>144</v>
      </c>
      <c r="W100" s="1">
        <v>0</v>
      </c>
      <c r="X100" s="1">
        <v>0</v>
      </c>
      <c r="Y100" s="1">
        <v>0</v>
      </c>
      <c r="Z100" s="1">
        <v>0</v>
      </c>
      <c r="AA100" s="1">
        <f t="shared" si="3"/>
        <v>3225</v>
      </c>
      <c r="AB100" s="256"/>
    </row>
    <row r="101" spans="1:28" x14ac:dyDescent="0.25">
      <c r="A101" s="482" t="s">
        <v>34</v>
      </c>
      <c r="B101" s="259" t="s">
        <v>8</v>
      </c>
      <c r="C101" s="259"/>
      <c r="D101" s="275" t="s">
        <v>1680</v>
      </c>
      <c r="E101" s="275" t="s">
        <v>1681</v>
      </c>
      <c r="F101" s="259" t="s">
        <v>1620</v>
      </c>
      <c r="G101" s="177" t="s">
        <v>6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f t="shared" si="3"/>
        <v>0</v>
      </c>
      <c r="AB101" s="255"/>
    </row>
    <row r="102" spans="1:28" ht="25.5" x14ac:dyDescent="0.25">
      <c r="A102" s="487"/>
      <c r="B102" s="260"/>
      <c r="C102" s="260"/>
      <c r="D102" s="276"/>
      <c r="E102" s="276"/>
      <c r="F102" s="260"/>
      <c r="G102" s="178" t="s">
        <v>3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f t="shared" si="3"/>
        <v>0</v>
      </c>
      <c r="AB102" s="256"/>
    </row>
    <row r="103" spans="1:28" x14ac:dyDescent="0.25">
      <c r="A103" s="487"/>
      <c r="B103" s="260"/>
      <c r="C103" s="260"/>
      <c r="D103" s="276"/>
      <c r="E103" s="276"/>
      <c r="F103" s="260" t="s">
        <v>1622</v>
      </c>
      <c r="G103" s="178" t="s">
        <v>6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248</v>
      </c>
      <c r="V103" s="1">
        <v>189</v>
      </c>
      <c r="W103" s="1">
        <v>195</v>
      </c>
      <c r="X103" s="1">
        <v>307</v>
      </c>
      <c r="Y103" s="1">
        <v>298</v>
      </c>
      <c r="Z103" s="1">
        <v>367</v>
      </c>
      <c r="AA103" s="1">
        <f t="shared" si="3"/>
        <v>1604</v>
      </c>
      <c r="AB103" s="256"/>
    </row>
    <row r="104" spans="1:28" ht="26.25" thickBot="1" x14ac:dyDescent="0.3">
      <c r="A104" s="487"/>
      <c r="B104" s="260"/>
      <c r="C104" s="260"/>
      <c r="D104" s="276"/>
      <c r="E104" s="276"/>
      <c r="F104" s="260"/>
      <c r="G104" s="178" t="s">
        <v>3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248</v>
      </c>
      <c r="V104" s="1">
        <v>189</v>
      </c>
      <c r="W104" s="1">
        <v>195</v>
      </c>
      <c r="X104" s="1">
        <v>307</v>
      </c>
      <c r="Y104" s="1">
        <v>298</v>
      </c>
      <c r="Z104" s="1">
        <v>367</v>
      </c>
      <c r="AA104" s="1">
        <f t="shared" si="3"/>
        <v>1604</v>
      </c>
      <c r="AB104" s="256"/>
    </row>
    <row r="105" spans="1:28" x14ac:dyDescent="0.25">
      <c r="A105" s="482" t="s">
        <v>109</v>
      </c>
      <c r="B105" s="259" t="s">
        <v>8</v>
      </c>
      <c r="C105" s="259"/>
      <c r="D105" s="275" t="s">
        <v>2308</v>
      </c>
      <c r="E105" s="275" t="s">
        <v>1682</v>
      </c>
      <c r="F105" s="259" t="s">
        <v>1620</v>
      </c>
      <c r="G105" s="177" t="s">
        <v>6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f t="shared" si="3"/>
        <v>0</v>
      </c>
      <c r="AB105" s="255"/>
    </row>
    <row r="106" spans="1:28" ht="25.5" x14ac:dyDescent="0.25">
      <c r="A106" s="487"/>
      <c r="B106" s="260"/>
      <c r="C106" s="260"/>
      <c r="D106" s="276"/>
      <c r="E106" s="276"/>
      <c r="F106" s="260"/>
      <c r="G106" s="178" t="s">
        <v>3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f t="shared" si="3"/>
        <v>0</v>
      </c>
      <c r="AB106" s="256"/>
    </row>
    <row r="107" spans="1:28" x14ac:dyDescent="0.25">
      <c r="A107" s="487"/>
      <c r="B107" s="260"/>
      <c r="C107" s="260"/>
      <c r="D107" s="276"/>
      <c r="E107" s="276"/>
      <c r="F107" s="260" t="s">
        <v>1622</v>
      </c>
      <c r="G107" s="178" t="s">
        <v>6</v>
      </c>
      <c r="H107" s="1">
        <v>235</v>
      </c>
      <c r="I107" s="1">
        <v>230</v>
      </c>
      <c r="J107" s="1">
        <v>248</v>
      </c>
      <c r="K107" s="1">
        <v>359</v>
      </c>
      <c r="L107" s="1">
        <v>249</v>
      </c>
      <c r="M107" s="1">
        <v>230</v>
      </c>
      <c r="N107" s="1">
        <v>265</v>
      </c>
      <c r="O107" s="1">
        <v>254</v>
      </c>
      <c r="P107" s="1">
        <v>269</v>
      </c>
      <c r="Q107" s="1">
        <v>173</v>
      </c>
      <c r="R107" s="1">
        <v>209</v>
      </c>
      <c r="S107" s="1">
        <v>222</v>
      </c>
      <c r="T107" s="1">
        <v>194</v>
      </c>
      <c r="U107" s="1">
        <v>319</v>
      </c>
      <c r="V107" s="1">
        <v>247</v>
      </c>
      <c r="W107" s="1">
        <v>118</v>
      </c>
      <c r="X107" s="1">
        <v>236</v>
      </c>
      <c r="Y107" s="1">
        <v>206</v>
      </c>
      <c r="Z107" s="1">
        <v>231</v>
      </c>
      <c r="AA107" s="1">
        <f t="shared" si="3"/>
        <v>4494</v>
      </c>
      <c r="AB107" s="256"/>
    </row>
    <row r="108" spans="1:28" ht="25.5" x14ac:dyDescent="0.25">
      <c r="A108" s="487"/>
      <c r="B108" s="260"/>
      <c r="C108" s="260"/>
      <c r="D108" s="276"/>
      <c r="E108" s="276"/>
      <c r="F108" s="260"/>
      <c r="G108" s="178" t="s">
        <v>3</v>
      </c>
      <c r="H108" s="1">
        <v>235</v>
      </c>
      <c r="I108" s="1">
        <v>230</v>
      </c>
      <c r="J108" s="1">
        <v>248</v>
      </c>
      <c r="K108" s="1">
        <v>359</v>
      </c>
      <c r="L108" s="1">
        <v>249</v>
      </c>
      <c r="M108" s="1">
        <v>230</v>
      </c>
      <c r="N108" s="1">
        <v>265</v>
      </c>
      <c r="O108" s="1">
        <v>254</v>
      </c>
      <c r="P108" s="1">
        <v>269</v>
      </c>
      <c r="Q108" s="1">
        <v>173</v>
      </c>
      <c r="R108" s="1">
        <v>209</v>
      </c>
      <c r="S108" s="1">
        <v>222</v>
      </c>
      <c r="T108" s="1">
        <v>194</v>
      </c>
      <c r="U108" s="1">
        <v>319</v>
      </c>
      <c r="V108" s="1">
        <v>247</v>
      </c>
      <c r="W108" s="1">
        <v>118</v>
      </c>
      <c r="X108" s="1">
        <v>236</v>
      </c>
      <c r="Y108" s="1">
        <v>206</v>
      </c>
      <c r="Z108" s="1">
        <v>231</v>
      </c>
      <c r="AA108" s="1">
        <f t="shared" si="3"/>
        <v>4494</v>
      </c>
      <c r="AB108" s="256"/>
    </row>
    <row r="109" spans="1:28" x14ac:dyDescent="0.25">
      <c r="A109" s="487"/>
      <c r="B109" s="260" t="s">
        <v>10</v>
      </c>
      <c r="C109" s="286" t="s">
        <v>112</v>
      </c>
      <c r="D109" s="339" t="s">
        <v>2318</v>
      </c>
      <c r="E109" s="339" t="s">
        <v>1683</v>
      </c>
      <c r="F109" s="260" t="s">
        <v>1620</v>
      </c>
      <c r="G109" s="178" t="s">
        <v>6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f t="shared" si="3"/>
        <v>0</v>
      </c>
      <c r="AB109" s="256"/>
    </row>
    <row r="110" spans="1:28" ht="25.5" x14ac:dyDescent="0.25">
      <c r="A110" s="487"/>
      <c r="B110" s="260"/>
      <c r="C110" s="286"/>
      <c r="D110" s="339"/>
      <c r="E110" s="339"/>
      <c r="F110" s="260"/>
      <c r="G110" s="178" t="s">
        <v>3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f t="shared" si="3"/>
        <v>0</v>
      </c>
      <c r="AB110" s="256"/>
    </row>
    <row r="111" spans="1:28" x14ac:dyDescent="0.25">
      <c r="A111" s="487"/>
      <c r="B111" s="260"/>
      <c r="C111" s="286"/>
      <c r="D111" s="339"/>
      <c r="E111" s="339"/>
      <c r="F111" s="260" t="s">
        <v>1622</v>
      </c>
      <c r="G111" s="178" t="s">
        <v>6</v>
      </c>
      <c r="H111" s="1">
        <v>157</v>
      </c>
      <c r="I111" s="1">
        <v>152</v>
      </c>
      <c r="J111" s="1">
        <v>136</v>
      </c>
      <c r="K111" s="1">
        <v>154</v>
      </c>
      <c r="L111" s="1">
        <v>103</v>
      </c>
      <c r="M111" s="1">
        <v>99</v>
      </c>
      <c r="N111" s="1">
        <v>126</v>
      </c>
      <c r="O111" s="1">
        <v>129</v>
      </c>
      <c r="P111" s="1">
        <v>103</v>
      </c>
      <c r="Q111" s="1">
        <v>67</v>
      </c>
      <c r="R111" s="1">
        <v>0</v>
      </c>
      <c r="S111" s="1">
        <v>59</v>
      </c>
      <c r="T111" s="1">
        <v>75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f t="shared" si="3"/>
        <v>1360</v>
      </c>
      <c r="AB111" s="256"/>
    </row>
    <row r="112" spans="1:28" ht="26.25" thickBot="1" x14ac:dyDescent="0.3">
      <c r="A112" s="483"/>
      <c r="B112" s="296"/>
      <c r="C112" s="297"/>
      <c r="D112" s="512"/>
      <c r="E112" s="512"/>
      <c r="F112" s="296"/>
      <c r="G112" s="183" t="s">
        <v>3</v>
      </c>
      <c r="H112" s="30">
        <v>157</v>
      </c>
      <c r="I112" s="30">
        <v>152</v>
      </c>
      <c r="J112" s="30">
        <v>136</v>
      </c>
      <c r="K112" s="30">
        <v>154</v>
      </c>
      <c r="L112" s="30">
        <v>103</v>
      </c>
      <c r="M112" s="30">
        <v>99</v>
      </c>
      <c r="N112" s="30">
        <v>126</v>
      </c>
      <c r="O112" s="30">
        <v>129</v>
      </c>
      <c r="P112" s="30">
        <v>103</v>
      </c>
      <c r="Q112" s="30">
        <v>67</v>
      </c>
      <c r="R112" s="30">
        <v>0</v>
      </c>
      <c r="S112" s="30">
        <v>59</v>
      </c>
      <c r="T112" s="30">
        <v>75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f t="shared" si="3"/>
        <v>1360</v>
      </c>
      <c r="AB112" s="316"/>
    </row>
    <row r="113" spans="1:28" x14ac:dyDescent="0.25">
      <c r="A113" s="482" t="s">
        <v>120</v>
      </c>
      <c r="B113" s="259" t="s">
        <v>8</v>
      </c>
      <c r="C113" s="259"/>
      <c r="D113" s="275" t="s">
        <v>1684</v>
      </c>
      <c r="E113" s="275" t="s">
        <v>1687</v>
      </c>
      <c r="F113" s="259" t="s">
        <v>1620</v>
      </c>
      <c r="G113" s="177" t="s">
        <v>6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f t="shared" si="3"/>
        <v>0</v>
      </c>
      <c r="AB113" s="255"/>
    </row>
    <row r="114" spans="1:28" ht="25.5" x14ac:dyDescent="0.25">
      <c r="A114" s="487"/>
      <c r="B114" s="260"/>
      <c r="C114" s="260"/>
      <c r="D114" s="276"/>
      <c r="E114" s="276"/>
      <c r="F114" s="260"/>
      <c r="G114" s="178" t="s">
        <v>3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f t="shared" si="3"/>
        <v>0</v>
      </c>
      <c r="AB114" s="256"/>
    </row>
    <row r="115" spans="1:28" x14ac:dyDescent="0.25">
      <c r="A115" s="487"/>
      <c r="B115" s="260"/>
      <c r="C115" s="260"/>
      <c r="D115" s="276"/>
      <c r="E115" s="276"/>
      <c r="F115" s="260" t="s">
        <v>1622</v>
      </c>
      <c r="G115" s="178" t="s">
        <v>6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842</v>
      </c>
      <c r="R115" s="6">
        <v>662</v>
      </c>
      <c r="S115" s="6">
        <v>577</v>
      </c>
      <c r="T115" s="6">
        <v>492</v>
      </c>
      <c r="U115" s="6">
        <v>372</v>
      </c>
      <c r="V115" s="6">
        <v>440</v>
      </c>
      <c r="W115" s="6">
        <v>326</v>
      </c>
      <c r="X115" s="6">
        <v>342</v>
      </c>
      <c r="Y115" s="6">
        <v>338</v>
      </c>
      <c r="Z115" s="6">
        <v>297</v>
      </c>
      <c r="AA115" s="1">
        <f t="shared" si="3"/>
        <v>4688</v>
      </c>
      <c r="AB115" s="539"/>
    </row>
    <row r="116" spans="1:28" ht="25.5" x14ac:dyDescent="0.25">
      <c r="A116" s="487"/>
      <c r="B116" s="260"/>
      <c r="C116" s="260"/>
      <c r="D116" s="276"/>
      <c r="E116" s="276"/>
      <c r="F116" s="260"/>
      <c r="G116" s="178" t="s">
        <v>3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842</v>
      </c>
      <c r="R116" s="6">
        <v>662</v>
      </c>
      <c r="S116" s="6">
        <v>577</v>
      </c>
      <c r="T116" s="6">
        <v>492</v>
      </c>
      <c r="U116" s="6">
        <v>372</v>
      </c>
      <c r="V116" s="6">
        <v>440</v>
      </c>
      <c r="W116" s="6">
        <v>326</v>
      </c>
      <c r="X116" s="6">
        <v>342</v>
      </c>
      <c r="Y116" s="6">
        <v>338</v>
      </c>
      <c r="Z116" s="6">
        <v>297</v>
      </c>
      <c r="AA116" s="1">
        <f t="shared" si="3"/>
        <v>4688</v>
      </c>
      <c r="AB116" s="256"/>
    </row>
    <row r="117" spans="1:28" x14ac:dyDescent="0.25">
      <c r="A117" s="487"/>
      <c r="B117" s="260" t="s">
        <v>10</v>
      </c>
      <c r="C117" s="286" t="s">
        <v>123</v>
      </c>
      <c r="D117" s="276" t="s">
        <v>1685</v>
      </c>
      <c r="E117" s="276" t="s">
        <v>1686</v>
      </c>
      <c r="F117" s="260" t="s">
        <v>1620</v>
      </c>
      <c r="G117" s="178" t="s">
        <v>6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1">
        <f t="shared" si="3"/>
        <v>0</v>
      </c>
      <c r="AB117" s="539"/>
    </row>
    <row r="118" spans="1:28" ht="25.5" x14ac:dyDescent="0.25">
      <c r="A118" s="487"/>
      <c r="B118" s="260"/>
      <c r="C118" s="286"/>
      <c r="D118" s="276"/>
      <c r="E118" s="276"/>
      <c r="F118" s="260"/>
      <c r="G118" s="178" t="s">
        <v>3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1">
        <f t="shared" si="3"/>
        <v>0</v>
      </c>
      <c r="AB118" s="256"/>
    </row>
    <row r="119" spans="1:28" x14ac:dyDescent="0.25">
      <c r="A119" s="487"/>
      <c r="B119" s="260"/>
      <c r="C119" s="286"/>
      <c r="D119" s="276"/>
      <c r="E119" s="276"/>
      <c r="F119" s="260" t="s">
        <v>1622</v>
      </c>
      <c r="G119" s="178" t="s">
        <v>6</v>
      </c>
      <c r="H119" s="6">
        <v>438</v>
      </c>
      <c r="I119" s="6">
        <v>370</v>
      </c>
      <c r="J119" s="6">
        <v>415</v>
      </c>
      <c r="K119" s="6">
        <v>436</v>
      </c>
      <c r="L119" s="6">
        <v>468</v>
      </c>
      <c r="M119" s="6">
        <v>300</v>
      </c>
      <c r="N119" s="6">
        <v>362</v>
      </c>
      <c r="O119" s="6">
        <v>339</v>
      </c>
      <c r="P119" s="6">
        <v>329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1">
        <f t="shared" si="3"/>
        <v>3457</v>
      </c>
      <c r="AB119" s="539"/>
    </row>
    <row r="120" spans="1:28" ht="25.5" x14ac:dyDescent="0.25">
      <c r="A120" s="487"/>
      <c r="B120" s="260"/>
      <c r="C120" s="286"/>
      <c r="D120" s="276"/>
      <c r="E120" s="276"/>
      <c r="F120" s="260"/>
      <c r="G120" s="178" t="s">
        <v>3</v>
      </c>
      <c r="H120" s="6">
        <v>438</v>
      </c>
      <c r="I120" s="6">
        <v>370</v>
      </c>
      <c r="J120" s="6">
        <v>415</v>
      </c>
      <c r="K120" s="6">
        <v>436</v>
      </c>
      <c r="L120" s="6">
        <v>468</v>
      </c>
      <c r="M120" s="6">
        <v>300</v>
      </c>
      <c r="N120" s="6">
        <v>362</v>
      </c>
      <c r="O120" s="6">
        <v>339</v>
      </c>
      <c r="P120" s="6">
        <v>329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1">
        <f t="shared" si="3"/>
        <v>3457</v>
      </c>
      <c r="AB120" s="256"/>
    </row>
    <row r="121" spans="1:28" x14ac:dyDescent="0.25">
      <c r="A121" s="487"/>
      <c r="B121" s="260"/>
      <c r="C121" s="286" t="s">
        <v>126</v>
      </c>
      <c r="D121" s="276" t="s">
        <v>1688</v>
      </c>
      <c r="E121" s="276" t="s">
        <v>1689</v>
      </c>
      <c r="F121" s="260" t="s">
        <v>1620</v>
      </c>
      <c r="G121" s="178" t="s">
        <v>6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1">
        <f t="shared" si="3"/>
        <v>0</v>
      </c>
      <c r="AB121" s="539"/>
    </row>
    <row r="122" spans="1:28" ht="25.5" x14ac:dyDescent="0.25">
      <c r="A122" s="487"/>
      <c r="B122" s="260"/>
      <c r="C122" s="286"/>
      <c r="D122" s="276"/>
      <c r="E122" s="276"/>
      <c r="F122" s="260"/>
      <c r="G122" s="178" t="s">
        <v>3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1">
        <f t="shared" si="3"/>
        <v>0</v>
      </c>
      <c r="AB122" s="256"/>
    </row>
    <row r="123" spans="1:28" x14ac:dyDescent="0.25">
      <c r="A123" s="487"/>
      <c r="B123" s="260"/>
      <c r="C123" s="286"/>
      <c r="D123" s="276"/>
      <c r="E123" s="276"/>
      <c r="F123" s="260" t="s">
        <v>1622</v>
      </c>
      <c r="G123" s="178" t="s">
        <v>6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1">
        <f t="shared" si="3"/>
        <v>0</v>
      </c>
      <c r="AB123" s="539" t="s">
        <v>2344</v>
      </c>
    </row>
    <row r="124" spans="1:28" ht="26.25" thickBot="1" x14ac:dyDescent="0.3">
      <c r="A124" s="490"/>
      <c r="B124" s="302"/>
      <c r="C124" s="303"/>
      <c r="D124" s="280"/>
      <c r="E124" s="280"/>
      <c r="F124" s="302"/>
      <c r="G124" s="182" t="s">
        <v>3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3">
        <f t="shared" si="3"/>
        <v>0</v>
      </c>
      <c r="AB124" s="264"/>
    </row>
    <row r="125" spans="1:28" x14ac:dyDescent="0.25">
      <c r="A125" s="482" t="s">
        <v>128</v>
      </c>
      <c r="B125" s="259" t="s">
        <v>8</v>
      </c>
      <c r="C125" s="259"/>
      <c r="D125" s="275" t="s">
        <v>2309</v>
      </c>
      <c r="E125" s="275" t="s">
        <v>1690</v>
      </c>
      <c r="F125" s="259" t="s">
        <v>1620</v>
      </c>
      <c r="G125" s="177" t="s">
        <v>6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12</v>
      </c>
      <c r="X125" s="4">
        <v>46</v>
      </c>
      <c r="Y125" s="4">
        <v>46</v>
      </c>
      <c r="Z125" s="4">
        <v>35</v>
      </c>
      <c r="AA125" s="4">
        <f t="shared" si="3"/>
        <v>139</v>
      </c>
      <c r="AB125" s="255"/>
    </row>
    <row r="126" spans="1:28" ht="25.5" x14ac:dyDescent="0.25">
      <c r="A126" s="487"/>
      <c r="B126" s="260"/>
      <c r="C126" s="260"/>
      <c r="D126" s="276"/>
      <c r="E126" s="276"/>
      <c r="F126" s="260"/>
      <c r="G126" s="178" t="s">
        <v>3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12</v>
      </c>
      <c r="X126" s="1">
        <v>46</v>
      </c>
      <c r="Y126" s="1">
        <v>46</v>
      </c>
      <c r="Z126" s="1">
        <v>35</v>
      </c>
      <c r="AA126" s="1">
        <f t="shared" si="3"/>
        <v>139</v>
      </c>
      <c r="AB126" s="256"/>
    </row>
    <row r="127" spans="1:28" x14ac:dyDescent="0.25">
      <c r="A127" s="487"/>
      <c r="B127" s="260"/>
      <c r="C127" s="260"/>
      <c r="D127" s="276"/>
      <c r="E127" s="276"/>
      <c r="F127" s="260" t="s">
        <v>1622</v>
      </c>
      <c r="G127" s="178" t="s">
        <v>6</v>
      </c>
      <c r="H127" s="6">
        <v>269</v>
      </c>
      <c r="I127" s="6">
        <v>139</v>
      </c>
      <c r="J127" s="6">
        <v>182</v>
      </c>
      <c r="K127" s="6">
        <v>318</v>
      </c>
      <c r="L127" s="6">
        <v>170</v>
      </c>
      <c r="M127" s="6">
        <v>194</v>
      </c>
      <c r="N127" s="6">
        <v>190</v>
      </c>
      <c r="O127" s="6">
        <v>204</v>
      </c>
      <c r="P127" s="6">
        <v>185</v>
      </c>
      <c r="Q127" s="6">
        <v>136</v>
      </c>
      <c r="R127" s="6">
        <v>241</v>
      </c>
      <c r="S127" s="6">
        <v>225</v>
      </c>
      <c r="T127" s="6">
        <v>194</v>
      </c>
      <c r="U127" s="6">
        <v>199</v>
      </c>
      <c r="V127" s="6">
        <v>324</v>
      </c>
      <c r="W127" s="6">
        <v>231</v>
      </c>
      <c r="X127" s="6">
        <v>189</v>
      </c>
      <c r="Y127" s="6">
        <v>257</v>
      </c>
      <c r="Z127" s="6">
        <v>359</v>
      </c>
      <c r="AA127" s="1">
        <f t="shared" si="3"/>
        <v>4206</v>
      </c>
      <c r="AB127" s="539"/>
    </row>
    <row r="128" spans="1:28" ht="26.25" thickBot="1" x14ac:dyDescent="0.3">
      <c r="A128" s="487"/>
      <c r="B128" s="260"/>
      <c r="C128" s="260"/>
      <c r="D128" s="276"/>
      <c r="E128" s="276"/>
      <c r="F128" s="260"/>
      <c r="G128" s="178" t="s">
        <v>3</v>
      </c>
      <c r="H128" s="6">
        <v>0</v>
      </c>
      <c r="I128" s="6">
        <v>0</v>
      </c>
      <c r="J128" s="6">
        <v>0</v>
      </c>
      <c r="K128" s="6">
        <v>0</v>
      </c>
      <c r="L128" s="6">
        <v>170</v>
      </c>
      <c r="M128" s="6">
        <v>194</v>
      </c>
      <c r="N128" s="6">
        <v>190</v>
      </c>
      <c r="O128" s="6">
        <v>204</v>
      </c>
      <c r="P128" s="6">
        <v>185</v>
      </c>
      <c r="Q128" s="6">
        <v>136</v>
      </c>
      <c r="R128" s="6">
        <v>241</v>
      </c>
      <c r="S128" s="6">
        <v>225</v>
      </c>
      <c r="T128" s="6">
        <v>194</v>
      </c>
      <c r="U128" s="6">
        <v>199</v>
      </c>
      <c r="V128" s="6">
        <v>324</v>
      </c>
      <c r="W128" s="6">
        <v>231</v>
      </c>
      <c r="X128" s="6">
        <v>189</v>
      </c>
      <c r="Y128" s="6">
        <v>257</v>
      </c>
      <c r="Z128" s="6">
        <v>359</v>
      </c>
      <c r="AA128" s="1">
        <f t="shared" si="3"/>
        <v>3298</v>
      </c>
      <c r="AB128" s="256"/>
    </row>
    <row r="129" spans="1:28" x14ac:dyDescent="0.25">
      <c r="A129" s="482" t="s">
        <v>133</v>
      </c>
      <c r="B129" s="259" t="s">
        <v>8</v>
      </c>
      <c r="C129" s="259"/>
      <c r="D129" s="275" t="s">
        <v>1691</v>
      </c>
      <c r="E129" s="275" t="s">
        <v>1692</v>
      </c>
      <c r="F129" s="259" t="s">
        <v>1620</v>
      </c>
      <c r="G129" s="177" t="s">
        <v>6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f t="shared" si="3"/>
        <v>0</v>
      </c>
      <c r="AB129" s="255"/>
    </row>
    <row r="130" spans="1:28" ht="25.5" x14ac:dyDescent="0.25">
      <c r="A130" s="487"/>
      <c r="B130" s="260"/>
      <c r="C130" s="260"/>
      <c r="D130" s="276"/>
      <c r="E130" s="276"/>
      <c r="F130" s="260"/>
      <c r="G130" s="178" t="s">
        <v>3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f t="shared" si="3"/>
        <v>0</v>
      </c>
      <c r="AB130" s="256"/>
    </row>
    <row r="131" spans="1:28" x14ac:dyDescent="0.25">
      <c r="A131" s="487"/>
      <c r="B131" s="260"/>
      <c r="C131" s="260"/>
      <c r="D131" s="276"/>
      <c r="E131" s="276"/>
      <c r="F131" s="260" t="s">
        <v>1622</v>
      </c>
      <c r="G131" s="178" t="s">
        <v>6</v>
      </c>
      <c r="H131" s="6">
        <v>172</v>
      </c>
      <c r="I131" s="6">
        <v>222</v>
      </c>
      <c r="J131" s="6">
        <v>208</v>
      </c>
      <c r="K131" s="6">
        <v>263</v>
      </c>
      <c r="L131" s="6">
        <v>294</v>
      </c>
      <c r="M131" s="6">
        <v>259</v>
      </c>
      <c r="N131" s="6">
        <v>209</v>
      </c>
      <c r="O131" s="6">
        <v>281</v>
      </c>
      <c r="P131" s="6">
        <v>211</v>
      </c>
      <c r="Q131" s="6">
        <v>226</v>
      </c>
      <c r="R131" s="6">
        <v>176</v>
      </c>
      <c r="S131" s="6">
        <v>422</v>
      </c>
      <c r="T131" s="6">
        <v>251</v>
      </c>
      <c r="U131" s="6">
        <v>356</v>
      </c>
      <c r="V131" s="6">
        <v>337</v>
      </c>
      <c r="W131" s="6">
        <v>242</v>
      </c>
      <c r="X131" s="6">
        <v>300</v>
      </c>
      <c r="Y131" s="6">
        <v>319</v>
      </c>
      <c r="Z131" s="6">
        <v>235</v>
      </c>
      <c r="AA131" s="1">
        <f t="shared" si="3"/>
        <v>4983</v>
      </c>
      <c r="AB131" s="539"/>
    </row>
    <row r="132" spans="1:28" ht="26.25" thickBot="1" x14ac:dyDescent="0.3">
      <c r="A132" s="487"/>
      <c r="B132" s="260"/>
      <c r="C132" s="260"/>
      <c r="D132" s="276"/>
      <c r="E132" s="276"/>
      <c r="F132" s="260"/>
      <c r="G132" s="178" t="s">
        <v>3</v>
      </c>
      <c r="H132" s="6">
        <v>172</v>
      </c>
      <c r="I132" s="6">
        <v>222</v>
      </c>
      <c r="J132" s="6">
        <v>208</v>
      </c>
      <c r="K132" s="6">
        <v>263</v>
      </c>
      <c r="L132" s="6">
        <v>294</v>
      </c>
      <c r="M132" s="6">
        <v>259</v>
      </c>
      <c r="N132" s="6">
        <v>209</v>
      </c>
      <c r="O132" s="6">
        <v>281</v>
      </c>
      <c r="P132" s="6">
        <v>211</v>
      </c>
      <c r="Q132" s="6">
        <v>226</v>
      </c>
      <c r="R132" s="6">
        <v>176</v>
      </c>
      <c r="S132" s="6">
        <v>422</v>
      </c>
      <c r="T132" s="6">
        <v>251</v>
      </c>
      <c r="U132" s="6">
        <v>356</v>
      </c>
      <c r="V132" s="6">
        <v>337</v>
      </c>
      <c r="W132" s="6">
        <v>242</v>
      </c>
      <c r="X132" s="6">
        <v>300</v>
      </c>
      <c r="Y132" s="6">
        <v>319</v>
      </c>
      <c r="Z132" s="6">
        <v>235</v>
      </c>
      <c r="AA132" s="1">
        <f t="shared" si="3"/>
        <v>4983</v>
      </c>
      <c r="AB132" s="256"/>
    </row>
    <row r="133" spans="1:28" x14ac:dyDescent="0.25">
      <c r="A133" s="482" t="s">
        <v>136</v>
      </c>
      <c r="B133" s="259" t="s">
        <v>8</v>
      </c>
      <c r="C133" s="259"/>
      <c r="D133" s="275" t="s">
        <v>2310</v>
      </c>
      <c r="E133" s="275" t="s">
        <v>1693</v>
      </c>
      <c r="F133" s="259" t="s">
        <v>1620</v>
      </c>
      <c r="G133" s="177" t="s">
        <v>6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f t="shared" ref="AA133:AA192" si="4">SUM(H133:Z133)</f>
        <v>0</v>
      </c>
      <c r="AB133" s="255"/>
    </row>
    <row r="134" spans="1:28" ht="25.5" x14ac:dyDescent="0.25">
      <c r="A134" s="487"/>
      <c r="B134" s="260"/>
      <c r="C134" s="260"/>
      <c r="D134" s="276"/>
      <c r="E134" s="276"/>
      <c r="F134" s="260"/>
      <c r="G134" s="178" t="s">
        <v>3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f t="shared" si="4"/>
        <v>0</v>
      </c>
      <c r="AB134" s="256"/>
    </row>
    <row r="135" spans="1:28" x14ac:dyDescent="0.25">
      <c r="A135" s="487"/>
      <c r="B135" s="260"/>
      <c r="C135" s="260"/>
      <c r="D135" s="276"/>
      <c r="E135" s="276"/>
      <c r="F135" s="260" t="s">
        <v>1622</v>
      </c>
      <c r="G135" s="178" t="s">
        <v>6</v>
      </c>
      <c r="H135" s="6">
        <v>281</v>
      </c>
      <c r="I135" s="6">
        <v>267</v>
      </c>
      <c r="J135" s="6">
        <v>242</v>
      </c>
      <c r="K135" s="6">
        <v>323</v>
      </c>
      <c r="L135" s="6">
        <v>264</v>
      </c>
      <c r="M135" s="6">
        <v>296</v>
      </c>
      <c r="N135" s="6">
        <v>296</v>
      </c>
      <c r="O135" s="6">
        <v>276</v>
      </c>
      <c r="P135" s="6">
        <v>277</v>
      </c>
      <c r="Q135" s="6">
        <v>293</v>
      </c>
      <c r="R135" s="6">
        <v>258</v>
      </c>
      <c r="S135" s="6">
        <v>264</v>
      </c>
      <c r="T135" s="6">
        <v>250</v>
      </c>
      <c r="U135" s="6">
        <v>250</v>
      </c>
      <c r="V135" s="6">
        <v>135</v>
      </c>
      <c r="W135" s="6">
        <v>177</v>
      </c>
      <c r="X135" s="6">
        <v>195</v>
      </c>
      <c r="Y135" s="6">
        <v>222</v>
      </c>
      <c r="Z135" s="6">
        <v>212</v>
      </c>
      <c r="AA135" s="1">
        <f t="shared" si="4"/>
        <v>4778</v>
      </c>
      <c r="AB135" s="539"/>
    </row>
    <row r="136" spans="1:28" ht="26.25" thickBot="1" x14ac:dyDescent="0.3">
      <c r="A136" s="487"/>
      <c r="B136" s="260"/>
      <c r="C136" s="260"/>
      <c r="D136" s="276"/>
      <c r="E136" s="276"/>
      <c r="F136" s="260"/>
      <c r="G136" s="178" t="s">
        <v>3</v>
      </c>
      <c r="H136" s="6">
        <v>0</v>
      </c>
      <c r="I136" s="6">
        <v>0</v>
      </c>
      <c r="J136" s="6">
        <v>0</v>
      </c>
      <c r="K136" s="6">
        <v>0</v>
      </c>
      <c r="L136" s="6">
        <v>264</v>
      </c>
      <c r="M136" s="6">
        <v>296</v>
      </c>
      <c r="N136" s="6">
        <v>296</v>
      </c>
      <c r="O136" s="6">
        <v>276</v>
      </c>
      <c r="P136" s="6">
        <v>277</v>
      </c>
      <c r="Q136" s="6">
        <v>293</v>
      </c>
      <c r="R136" s="6">
        <v>258</v>
      </c>
      <c r="S136" s="6">
        <v>264</v>
      </c>
      <c r="T136" s="6">
        <v>250</v>
      </c>
      <c r="U136" s="6">
        <v>250</v>
      </c>
      <c r="V136" s="6">
        <v>135</v>
      </c>
      <c r="W136" s="6">
        <v>177</v>
      </c>
      <c r="X136" s="6">
        <v>195</v>
      </c>
      <c r="Y136" s="6">
        <v>222</v>
      </c>
      <c r="Z136" s="6">
        <v>212</v>
      </c>
      <c r="AA136" s="1">
        <f t="shared" si="4"/>
        <v>3665</v>
      </c>
      <c r="AB136" s="256"/>
    </row>
    <row r="137" spans="1:28" x14ac:dyDescent="0.25">
      <c r="A137" s="482" t="s">
        <v>141</v>
      </c>
      <c r="B137" s="259" t="s">
        <v>8</v>
      </c>
      <c r="C137" s="259"/>
      <c r="D137" s="275" t="s">
        <v>1694</v>
      </c>
      <c r="E137" s="275" t="s">
        <v>1695</v>
      </c>
      <c r="F137" s="259" t="s">
        <v>1620</v>
      </c>
      <c r="G137" s="177" t="s">
        <v>6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11</v>
      </c>
      <c r="X137" s="4">
        <v>10</v>
      </c>
      <c r="Y137" s="4">
        <v>12</v>
      </c>
      <c r="Z137" s="4">
        <v>9</v>
      </c>
      <c r="AA137" s="4">
        <f t="shared" si="4"/>
        <v>42</v>
      </c>
      <c r="AB137" s="255"/>
    </row>
    <row r="138" spans="1:28" ht="25.5" x14ac:dyDescent="0.25">
      <c r="A138" s="487"/>
      <c r="B138" s="260"/>
      <c r="C138" s="260"/>
      <c r="D138" s="276"/>
      <c r="E138" s="276"/>
      <c r="F138" s="260"/>
      <c r="G138" s="178" t="s">
        <v>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11</v>
      </c>
      <c r="X138" s="1">
        <v>10</v>
      </c>
      <c r="Y138" s="1">
        <v>12</v>
      </c>
      <c r="Z138" s="1">
        <v>9</v>
      </c>
      <c r="AA138" s="1">
        <f t="shared" si="4"/>
        <v>42</v>
      </c>
      <c r="AB138" s="256"/>
    </row>
    <row r="139" spans="1:28" x14ac:dyDescent="0.25">
      <c r="A139" s="487"/>
      <c r="B139" s="260"/>
      <c r="C139" s="260"/>
      <c r="D139" s="276"/>
      <c r="E139" s="276"/>
      <c r="F139" s="260" t="s">
        <v>1622</v>
      </c>
      <c r="G139" s="178" t="s">
        <v>6</v>
      </c>
      <c r="H139" s="6">
        <v>98</v>
      </c>
      <c r="I139" s="6">
        <v>129</v>
      </c>
      <c r="J139" s="6">
        <v>154</v>
      </c>
      <c r="K139" s="6">
        <v>102</v>
      </c>
      <c r="L139" s="6">
        <v>123</v>
      </c>
      <c r="M139" s="6">
        <v>126</v>
      </c>
      <c r="N139" s="6">
        <v>125</v>
      </c>
      <c r="O139" s="6">
        <v>91</v>
      </c>
      <c r="P139" s="6">
        <v>92</v>
      </c>
      <c r="Q139" s="6">
        <v>87</v>
      </c>
      <c r="R139" s="6">
        <v>77</v>
      </c>
      <c r="S139" s="6">
        <v>124</v>
      </c>
      <c r="T139" s="6">
        <v>93</v>
      </c>
      <c r="U139" s="6">
        <v>101</v>
      </c>
      <c r="V139" s="6">
        <v>98</v>
      </c>
      <c r="W139" s="6">
        <v>108</v>
      </c>
      <c r="X139" s="6">
        <v>122</v>
      </c>
      <c r="Y139" s="6">
        <v>112</v>
      </c>
      <c r="Z139" s="6">
        <v>117</v>
      </c>
      <c r="AA139" s="1">
        <f t="shared" si="4"/>
        <v>2079</v>
      </c>
      <c r="AB139" s="539"/>
    </row>
    <row r="140" spans="1:28" ht="26.25" thickBot="1" x14ac:dyDescent="0.3">
      <c r="A140" s="487"/>
      <c r="B140" s="260"/>
      <c r="C140" s="260"/>
      <c r="D140" s="276"/>
      <c r="E140" s="276"/>
      <c r="F140" s="260"/>
      <c r="G140" s="178" t="s">
        <v>3</v>
      </c>
      <c r="H140" s="6">
        <v>98</v>
      </c>
      <c r="I140" s="6">
        <v>129</v>
      </c>
      <c r="J140" s="6">
        <v>154</v>
      </c>
      <c r="K140" s="6">
        <v>102</v>
      </c>
      <c r="L140" s="6">
        <v>123</v>
      </c>
      <c r="M140" s="6">
        <v>126</v>
      </c>
      <c r="N140" s="6">
        <v>125</v>
      </c>
      <c r="O140" s="6">
        <v>91</v>
      </c>
      <c r="P140" s="6">
        <v>92</v>
      </c>
      <c r="Q140" s="6">
        <v>87</v>
      </c>
      <c r="R140" s="6">
        <v>77</v>
      </c>
      <c r="S140" s="6">
        <v>124</v>
      </c>
      <c r="T140" s="6">
        <v>93</v>
      </c>
      <c r="U140" s="6">
        <v>101</v>
      </c>
      <c r="V140" s="6">
        <v>98</v>
      </c>
      <c r="W140" s="6">
        <v>108</v>
      </c>
      <c r="X140" s="6">
        <v>122</v>
      </c>
      <c r="Y140" s="6">
        <v>112</v>
      </c>
      <c r="Z140" s="6">
        <v>117</v>
      </c>
      <c r="AA140" s="1">
        <f t="shared" si="4"/>
        <v>2079</v>
      </c>
      <c r="AB140" s="256"/>
    </row>
    <row r="141" spans="1:28" x14ac:dyDescent="0.25">
      <c r="A141" s="482" t="s">
        <v>158</v>
      </c>
      <c r="B141" s="259" t="s">
        <v>8</v>
      </c>
      <c r="C141" s="259"/>
      <c r="D141" s="275" t="s">
        <v>2311</v>
      </c>
      <c r="E141" s="275" t="s">
        <v>1696</v>
      </c>
      <c r="F141" s="259" t="s">
        <v>1620</v>
      </c>
      <c r="G141" s="177" t="s">
        <v>6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f t="shared" si="4"/>
        <v>0</v>
      </c>
      <c r="AB141" s="255"/>
    </row>
    <row r="142" spans="1:28" ht="25.5" x14ac:dyDescent="0.25">
      <c r="A142" s="487"/>
      <c r="B142" s="260"/>
      <c r="C142" s="260"/>
      <c r="D142" s="276"/>
      <c r="E142" s="276"/>
      <c r="F142" s="260"/>
      <c r="G142" s="178" t="s">
        <v>3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f t="shared" si="4"/>
        <v>0</v>
      </c>
      <c r="AB142" s="256"/>
    </row>
    <row r="143" spans="1:28" x14ac:dyDescent="0.25">
      <c r="A143" s="487"/>
      <c r="B143" s="260"/>
      <c r="C143" s="260"/>
      <c r="D143" s="276"/>
      <c r="E143" s="276"/>
      <c r="F143" s="260" t="s">
        <v>1622</v>
      </c>
      <c r="G143" s="178" t="s">
        <v>6</v>
      </c>
      <c r="H143" s="6">
        <v>203</v>
      </c>
      <c r="I143" s="6">
        <v>201</v>
      </c>
      <c r="J143" s="6">
        <v>165</v>
      </c>
      <c r="K143" s="6">
        <v>196</v>
      </c>
      <c r="L143" s="6">
        <v>197</v>
      </c>
      <c r="M143" s="6">
        <v>224</v>
      </c>
      <c r="N143" s="6">
        <v>227</v>
      </c>
      <c r="O143" s="6">
        <v>212</v>
      </c>
      <c r="P143" s="6">
        <v>210</v>
      </c>
      <c r="Q143" s="6">
        <v>219</v>
      </c>
      <c r="R143" s="6">
        <v>143</v>
      </c>
      <c r="S143" s="6">
        <v>112</v>
      </c>
      <c r="T143" s="6">
        <v>103</v>
      </c>
      <c r="U143" s="6">
        <v>161</v>
      </c>
      <c r="V143" s="6">
        <v>190</v>
      </c>
      <c r="W143" s="6">
        <v>135</v>
      </c>
      <c r="X143" s="6">
        <v>163</v>
      </c>
      <c r="Y143" s="6">
        <v>102</v>
      </c>
      <c r="Z143" s="6">
        <v>128</v>
      </c>
      <c r="AA143" s="1">
        <f t="shared" si="4"/>
        <v>3291</v>
      </c>
      <c r="AB143" s="539"/>
    </row>
    <row r="144" spans="1:28" ht="26.25" thickBot="1" x14ac:dyDescent="0.3">
      <c r="A144" s="487"/>
      <c r="B144" s="260"/>
      <c r="C144" s="260"/>
      <c r="D144" s="276"/>
      <c r="E144" s="276"/>
      <c r="F144" s="260"/>
      <c r="G144" s="178" t="s">
        <v>3</v>
      </c>
      <c r="H144" s="6">
        <v>203</v>
      </c>
      <c r="I144" s="6">
        <v>201</v>
      </c>
      <c r="J144" s="6">
        <v>165</v>
      </c>
      <c r="K144" s="6">
        <v>196</v>
      </c>
      <c r="L144" s="6">
        <v>197</v>
      </c>
      <c r="M144" s="6">
        <v>224</v>
      </c>
      <c r="N144" s="6">
        <v>227</v>
      </c>
      <c r="O144" s="6">
        <v>212</v>
      </c>
      <c r="P144" s="6">
        <v>210</v>
      </c>
      <c r="Q144" s="6">
        <v>219</v>
      </c>
      <c r="R144" s="6">
        <v>143</v>
      </c>
      <c r="S144" s="6">
        <v>112</v>
      </c>
      <c r="T144" s="6">
        <v>103</v>
      </c>
      <c r="U144" s="6">
        <v>161</v>
      </c>
      <c r="V144" s="6">
        <v>190</v>
      </c>
      <c r="W144" s="6">
        <v>135</v>
      </c>
      <c r="X144" s="6">
        <v>163</v>
      </c>
      <c r="Y144" s="6">
        <v>102</v>
      </c>
      <c r="Z144" s="6">
        <v>128</v>
      </c>
      <c r="AA144" s="1">
        <f t="shared" si="4"/>
        <v>3291</v>
      </c>
      <c r="AB144" s="256"/>
    </row>
    <row r="145" spans="1:28" x14ac:dyDescent="0.25">
      <c r="A145" s="482" t="s">
        <v>161</v>
      </c>
      <c r="B145" s="259" t="s">
        <v>8</v>
      </c>
      <c r="C145" s="259"/>
      <c r="D145" s="275" t="s">
        <v>1697</v>
      </c>
      <c r="E145" s="275" t="s">
        <v>1698</v>
      </c>
      <c r="F145" s="259" t="s">
        <v>1620</v>
      </c>
      <c r="G145" s="177" t="s">
        <v>6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175</v>
      </c>
      <c r="W145" s="4">
        <v>89</v>
      </c>
      <c r="X145" s="4">
        <v>40</v>
      </c>
      <c r="Y145" s="4">
        <v>40</v>
      </c>
      <c r="Z145" s="4">
        <v>41</v>
      </c>
      <c r="AA145" s="4">
        <f t="shared" si="4"/>
        <v>385</v>
      </c>
      <c r="AB145" s="255"/>
    </row>
    <row r="146" spans="1:28" ht="25.5" x14ac:dyDescent="0.25">
      <c r="A146" s="487"/>
      <c r="B146" s="260"/>
      <c r="C146" s="260"/>
      <c r="D146" s="276"/>
      <c r="E146" s="276"/>
      <c r="F146" s="260"/>
      <c r="G146" s="178" t="s">
        <v>3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175</v>
      </c>
      <c r="W146" s="1">
        <v>89</v>
      </c>
      <c r="X146" s="1">
        <v>40</v>
      </c>
      <c r="Y146" s="1">
        <v>40</v>
      </c>
      <c r="Z146" s="1">
        <v>41</v>
      </c>
      <c r="AA146" s="1">
        <f t="shared" si="4"/>
        <v>385</v>
      </c>
      <c r="AB146" s="256"/>
    </row>
    <row r="147" spans="1:28" x14ac:dyDescent="0.25">
      <c r="A147" s="487"/>
      <c r="B147" s="260"/>
      <c r="C147" s="260"/>
      <c r="D147" s="276"/>
      <c r="E147" s="276"/>
      <c r="F147" s="260" t="s">
        <v>1622</v>
      </c>
      <c r="G147" s="178" t="s">
        <v>6</v>
      </c>
      <c r="H147" s="6">
        <v>76</v>
      </c>
      <c r="I147" s="6">
        <v>142</v>
      </c>
      <c r="J147" s="6">
        <v>144</v>
      </c>
      <c r="K147" s="6">
        <v>142</v>
      </c>
      <c r="L147" s="6">
        <v>106</v>
      </c>
      <c r="M147" s="6">
        <v>97</v>
      </c>
      <c r="N147" s="6">
        <v>92</v>
      </c>
      <c r="O147" s="6">
        <v>126</v>
      </c>
      <c r="P147" s="6">
        <v>132</v>
      </c>
      <c r="Q147" s="6">
        <v>100</v>
      </c>
      <c r="R147" s="6">
        <v>86</v>
      </c>
      <c r="S147" s="6">
        <v>101</v>
      </c>
      <c r="T147" s="6">
        <v>102</v>
      </c>
      <c r="U147" s="6">
        <v>107</v>
      </c>
      <c r="V147" s="6">
        <v>206</v>
      </c>
      <c r="W147" s="6">
        <v>205</v>
      </c>
      <c r="X147" s="6">
        <v>145</v>
      </c>
      <c r="Y147" s="6">
        <v>107</v>
      </c>
      <c r="Z147" s="6">
        <v>150</v>
      </c>
      <c r="AA147" s="1">
        <f t="shared" si="4"/>
        <v>2366</v>
      </c>
      <c r="AB147" s="539"/>
    </row>
    <row r="148" spans="1:28" ht="25.5" x14ac:dyDescent="0.25">
      <c r="A148" s="487"/>
      <c r="B148" s="260"/>
      <c r="C148" s="260"/>
      <c r="D148" s="276"/>
      <c r="E148" s="276"/>
      <c r="F148" s="260"/>
      <c r="G148" s="178" t="s">
        <v>3</v>
      </c>
      <c r="H148" s="6">
        <v>76</v>
      </c>
      <c r="I148" s="6">
        <v>142</v>
      </c>
      <c r="J148" s="6">
        <v>144</v>
      </c>
      <c r="K148" s="6">
        <v>142</v>
      </c>
      <c r="L148" s="6">
        <v>106</v>
      </c>
      <c r="M148" s="6">
        <v>97</v>
      </c>
      <c r="N148" s="6">
        <v>92</v>
      </c>
      <c r="O148" s="6">
        <v>126</v>
      </c>
      <c r="P148" s="6">
        <v>132</v>
      </c>
      <c r="Q148" s="6">
        <v>100</v>
      </c>
      <c r="R148" s="6">
        <v>86</v>
      </c>
      <c r="S148" s="6">
        <v>101</v>
      </c>
      <c r="T148" s="6">
        <v>102</v>
      </c>
      <c r="U148" s="6">
        <v>107</v>
      </c>
      <c r="V148" s="6">
        <v>206</v>
      </c>
      <c r="W148" s="6">
        <v>205</v>
      </c>
      <c r="X148" s="6">
        <v>145</v>
      </c>
      <c r="Y148" s="6">
        <v>107</v>
      </c>
      <c r="Z148" s="6">
        <v>150</v>
      </c>
      <c r="AA148" s="1">
        <f t="shared" si="4"/>
        <v>2366</v>
      </c>
      <c r="AB148" s="256"/>
    </row>
    <row r="149" spans="1:28" x14ac:dyDescent="0.25">
      <c r="A149" s="487"/>
      <c r="B149" s="260" t="s">
        <v>10</v>
      </c>
      <c r="C149" s="286" t="s">
        <v>1157</v>
      </c>
      <c r="D149" s="276" t="s">
        <v>1699</v>
      </c>
      <c r="E149" s="276" t="s">
        <v>1700</v>
      </c>
      <c r="F149" s="260" t="s">
        <v>1620</v>
      </c>
      <c r="G149" s="178" t="s">
        <v>6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76</v>
      </c>
      <c r="U149" s="6">
        <v>57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1">
        <f t="shared" si="4"/>
        <v>133</v>
      </c>
      <c r="AB149" s="539"/>
    </row>
    <row r="150" spans="1:28" ht="25.5" x14ac:dyDescent="0.25">
      <c r="A150" s="487"/>
      <c r="B150" s="260"/>
      <c r="C150" s="286"/>
      <c r="D150" s="276"/>
      <c r="E150" s="276"/>
      <c r="F150" s="260"/>
      <c r="G150" s="178" t="s">
        <v>3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76</v>
      </c>
      <c r="U150" s="6">
        <v>57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1">
        <f t="shared" si="4"/>
        <v>133</v>
      </c>
      <c r="AB150" s="256"/>
    </row>
    <row r="151" spans="1:28" x14ac:dyDescent="0.25">
      <c r="A151" s="487"/>
      <c r="B151" s="260"/>
      <c r="C151" s="286"/>
      <c r="D151" s="276"/>
      <c r="E151" s="276"/>
      <c r="F151" s="260" t="s">
        <v>1622</v>
      </c>
      <c r="G151" s="178" t="s">
        <v>6</v>
      </c>
      <c r="H151" s="6">
        <v>155</v>
      </c>
      <c r="I151" s="6">
        <v>124</v>
      </c>
      <c r="J151" s="6">
        <v>221</v>
      </c>
      <c r="K151" s="6">
        <v>206</v>
      </c>
      <c r="L151" s="6">
        <v>264</v>
      </c>
      <c r="M151" s="6">
        <v>291</v>
      </c>
      <c r="N151" s="6">
        <v>303</v>
      </c>
      <c r="O151" s="6">
        <v>364</v>
      </c>
      <c r="P151" s="6">
        <v>266</v>
      </c>
      <c r="Q151" s="6">
        <v>271</v>
      </c>
      <c r="R151" s="6">
        <v>275</v>
      </c>
      <c r="S151" s="6">
        <v>198</v>
      </c>
      <c r="T151" s="6">
        <v>226</v>
      </c>
      <c r="U151" s="6">
        <v>160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1">
        <f t="shared" si="4"/>
        <v>3324</v>
      </c>
      <c r="AB151" s="539" t="s">
        <v>2342</v>
      </c>
    </row>
    <row r="152" spans="1:28" ht="26.25" thickBot="1" x14ac:dyDescent="0.3">
      <c r="A152" s="487"/>
      <c r="B152" s="260"/>
      <c r="C152" s="286"/>
      <c r="D152" s="276"/>
      <c r="E152" s="276"/>
      <c r="F152" s="260"/>
      <c r="G152" s="178" t="s">
        <v>3</v>
      </c>
      <c r="H152" s="6">
        <v>0</v>
      </c>
      <c r="I152" s="6">
        <v>87</v>
      </c>
      <c r="J152" s="6">
        <v>178</v>
      </c>
      <c r="K152" s="6">
        <v>162</v>
      </c>
      <c r="L152" s="6">
        <v>213</v>
      </c>
      <c r="M152" s="6">
        <v>264</v>
      </c>
      <c r="N152" s="6">
        <v>263</v>
      </c>
      <c r="O152" s="6">
        <v>216</v>
      </c>
      <c r="P152" s="6">
        <v>206</v>
      </c>
      <c r="Q152" s="6">
        <v>203</v>
      </c>
      <c r="R152" s="6">
        <v>216</v>
      </c>
      <c r="S152" s="6">
        <v>166</v>
      </c>
      <c r="T152" s="6">
        <v>173</v>
      </c>
      <c r="U152" s="6">
        <v>100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1">
        <f t="shared" si="4"/>
        <v>2447</v>
      </c>
      <c r="AB152" s="256"/>
    </row>
    <row r="153" spans="1:28" x14ac:dyDescent="0.25">
      <c r="A153" s="482" t="s">
        <v>164</v>
      </c>
      <c r="B153" s="259" t="s">
        <v>8</v>
      </c>
      <c r="C153" s="259"/>
      <c r="D153" s="275" t="s">
        <v>1701</v>
      </c>
      <c r="E153" s="275" t="s">
        <v>1702</v>
      </c>
      <c r="F153" s="259" t="s">
        <v>1620</v>
      </c>
      <c r="G153" s="177" t="s">
        <v>6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f t="shared" si="4"/>
        <v>0</v>
      </c>
      <c r="AB153" s="255"/>
    </row>
    <row r="154" spans="1:28" ht="25.5" x14ac:dyDescent="0.25">
      <c r="A154" s="487"/>
      <c r="B154" s="260"/>
      <c r="C154" s="260"/>
      <c r="D154" s="276"/>
      <c r="E154" s="276"/>
      <c r="F154" s="260"/>
      <c r="G154" s="178" t="s">
        <v>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f t="shared" si="4"/>
        <v>0</v>
      </c>
      <c r="AB154" s="256"/>
    </row>
    <row r="155" spans="1:28" x14ac:dyDescent="0.25">
      <c r="A155" s="487"/>
      <c r="B155" s="260"/>
      <c r="C155" s="260"/>
      <c r="D155" s="276"/>
      <c r="E155" s="276"/>
      <c r="F155" s="260" t="s">
        <v>1622</v>
      </c>
      <c r="G155" s="178" t="s">
        <v>6</v>
      </c>
      <c r="H155" s="6">
        <v>147</v>
      </c>
      <c r="I155" s="6">
        <v>123</v>
      </c>
      <c r="J155" s="6">
        <v>188</v>
      </c>
      <c r="K155" s="6">
        <v>114</v>
      </c>
      <c r="L155" s="6">
        <v>185</v>
      </c>
      <c r="M155" s="6">
        <v>199</v>
      </c>
      <c r="N155" s="6">
        <v>153</v>
      </c>
      <c r="O155" s="6">
        <v>140</v>
      </c>
      <c r="P155" s="6">
        <v>224</v>
      </c>
      <c r="Q155" s="6">
        <v>138</v>
      </c>
      <c r="R155" s="6">
        <v>145</v>
      </c>
      <c r="S155" s="6">
        <v>162</v>
      </c>
      <c r="T155" s="6">
        <v>99</v>
      </c>
      <c r="U155" s="6">
        <v>118</v>
      </c>
      <c r="V155" s="6">
        <v>100</v>
      </c>
      <c r="W155" s="6">
        <v>130</v>
      </c>
      <c r="X155" s="6">
        <v>157</v>
      </c>
      <c r="Y155" s="6">
        <v>111</v>
      </c>
      <c r="Z155" s="6">
        <v>108</v>
      </c>
      <c r="AA155" s="1">
        <f t="shared" si="4"/>
        <v>2741</v>
      </c>
      <c r="AB155" s="539"/>
    </row>
    <row r="156" spans="1:28" ht="26.25" thickBot="1" x14ac:dyDescent="0.3">
      <c r="A156" s="487"/>
      <c r="B156" s="260"/>
      <c r="C156" s="260"/>
      <c r="D156" s="276"/>
      <c r="E156" s="276"/>
      <c r="F156" s="260"/>
      <c r="G156" s="178" t="s">
        <v>3</v>
      </c>
      <c r="H156" s="6">
        <v>147</v>
      </c>
      <c r="I156" s="6">
        <v>123</v>
      </c>
      <c r="J156" s="6">
        <v>188</v>
      </c>
      <c r="K156" s="6">
        <v>114</v>
      </c>
      <c r="L156" s="6">
        <v>185</v>
      </c>
      <c r="M156" s="6">
        <v>199</v>
      </c>
      <c r="N156" s="6">
        <v>153</v>
      </c>
      <c r="O156" s="6">
        <v>140</v>
      </c>
      <c r="P156" s="6">
        <v>224</v>
      </c>
      <c r="Q156" s="6">
        <v>138</v>
      </c>
      <c r="R156" s="6">
        <v>145</v>
      </c>
      <c r="S156" s="6">
        <v>162</v>
      </c>
      <c r="T156" s="6">
        <v>99</v>
      </c>
      <c r="U156" s="6">
        <v>118</v>
      </c>
      <c r="V156" s="6">
        <v>100</v>
      </c>
      <c r="W156" s="6">
        <v>130</v>
      </c>
      <c r="X156" s="6">
        <v>157</v>
      </c>
      <c r="Y156" s="6">
        <v>111</v>
      </c>
      <c r="Z156" s="6">
        <v>108</v>
      </c>
      <c r="AA156" s="1">
        <f t="shared" si="4"/>
        <v>2741</v>
      </c>
      <c r="AB156" s="256"/>
    </row>
    <row r="157" spans="1:28" x14ac:dyDescent="0.25">
      <c r="A157" s="482" t="s">
        <v>167</v>
      </c>
      <c r="B157" s="259" t="s">
        <v>8</v>
      </c>
      <c r="C157" s="259"/>
      <c r="D157" s="275" t="s">
        <v>2312</v>
      </c>
      <c r="E157" s="275" t="s">
        <v>1703</v>
      </c>
      <c r="F157" s="259" t="s">
        <v>1620</v>
      </c>
      <c r="G157" s="177" t="s">
        <v>6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79</v>
      </c>
      <c r="U157" s="4">
        <v>86</v>
      </c>
      <c r="V157" s="4">
        <v>144</v>
      </c>
      <c r="W157" s="4">
        <v>316</v>
      </c>
      <c r="X157" s="4">
        <v>194</v>
      </c>
      <c r="Y157" s="4">
        <v>131</v>
      </c>
      <c r="Z157" s="4">
        <v>59</v>
      </c>
      <c r="AA157" s="4">
        <f t="shared" si="4"/>
        <v>1009</v>
      </c>
      <c r="AB157" s="255"/>
    </row>
    <row r="158" spans="1:28" ht="25.5" x14ac:dyDescent="0.25">
      <c r="A158" s="487"/>
      <c r="B158" s="260"/>
      <c r="C158" s="260"/>
      <c r="D158" s="276"/>
      <c r="E158" s="276"/>
      <c r="F158" s="260"/>
      <c r="G158" s="178" t="s">
        <v>3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79</v>
      </c>
      <c r="U158" s="1">
        <v>86</v>
      </c>
      <c r="V158" s="1">
        <v>144</v>
      </c>
      <c r="W158" s="1">
        <v>316</v>
      </c>
      <c r="X158" s="1">
        <v>194</v>
      </c>
      <c r="Y158" s="1">
        <v>131</v>
      </c>
      <c r="Z158" s="1">
        <v>59</v>
      </c>
      <c r="AA158" s="1">
        <f t="shared" si="4"/>
        <v>1009</v>
      </c>
      <c r="AB158" s="256"/>
    </row>
    <row r="159" spans="1:28" x14ac:dyDescent="0.25">
      <c r="A159" s="487"/>
      <c r="B159" s="260"/>
      <c r="C159" s="260"/>
      <c r="D159" s="276"/>
      <c r="E159" s="276"/>
      <c r="F159" s="260" t="s">
        <v>1622</v>
      </c>
      <c r="G159" s="178" t="s">
        <v>6</v>
      </c>
      <c r="H159" s="6">
        <v>129</v>
      </c>
      <c r="I159" s="6">
        <v>105</v>
      </c>
      <c r="J159" s="6">
        <v>74</v>
      </c>
      <c r="K159" s="6">
        <v>163</v>
      </c>
      <c r="L159" s="6">
        <v>114</v>
      </c>
      <c r="M159" s="6">
        <v>144</v>
      </c>
      <c r="N159" s="6">
        <v>48</v>
      </c>
      <c r="O159" s="6">
        <v>149</v>
      </c>
      <c r="P159" s="6">
        <v>111</v>
      </c>
      <c r="Q159" s="6">
        <v>54</v>
      </c>
      <c r="R159" s="6">
        <v>79</v>
      </c>
      <c r="S159" s="6">
        <v>153</v>
      </c>
      <c r="T159" s="6">
        <v>98</v>
      </c>
      <c r="U159" s="6">
        <v>28</v>
      </c>
      <c r="V159" s="6">
        <v>284</v>
      </c>
      <c r="W159" s="6">
        <v>139</v>
      </c>
      <c r="X159" s="6">
        <v>136</v>
      </c>
      <c r="Y159" s="6">
        <v>185</v>
      </c>
      <c r="Z159" s="6">
        <v>240</v>
      </c>
      <c r="AA159" s="1">
        <f t="shared" si="4"/>
        <v>2433</v>
      </c>
      <c r="AB159" s="539"/>
    </row>
    <row r="160" spans="1:28" ht="25.5" x14ac:dyDescent="0.25">
      <c r="A160" s="487"/>
      <c r="B160" s="260"/>
      <c r="C160" s="260"/>
      <c r="D160" s="276"/>
      <c r="E160" s="276"/>
      <c r="F160" s="260"/>
      <c r="G160" s="178" t="s">
        <v>3</v>
      </c>
      <c r="H160" s="6">
        <v>129</v>
      </c>
      <c r="I160" s="6">
        <v>105</v>
      </c>
      <c r="J160" s="6">
        <v>74</v>
      </c>
      <c r="K160" s="6">
        <v>163</v>
      </c>
      <c r="L160" s="6">
        <v>114</v>
      </c>
      <c r="M160" s="6">
        <v>144</v>
      </c>
      <c r="N160" s="6">
        <v>48</v>
      </c>
      <c r="O160" s="6">
        <v>149</v>
      </c>
      <c r="P160" s="6">
        <v>111</v>
      </c>
      <c r="Q160" s="6">
        <v>54</v>
      </c>
      <c r="R160" s="6">
        <v>79</v>
      </c>
      <c r="S160" s="6">
        <v>153</v>
      </c>
      <c r="T160" s="6">
        <v>98</v>
      </c>
      <c r="U160" s="6">
        <v>28</v>
      </c>
      <c r="V160" s="6">
        <v>284</v>
      </c>
      <c r="W160" s="6">
        <v>139</v>
      </c>
      <c r="X160" s="6">
        <v>136</v>
      </c>
      <c r="Y160" s="6">
        <v>185</v>
      </c>
      <c r="Z160" s="6">
        <v>240</v>
      </c>
      <c r="AA160" s="1">
        <f t="shared" si="4"/>
        <v>2433</v>
      </c>
      <c r="AB160" s="256"/>
    </row>
    <row r="161" spans="1:28" x14ac:dyDescent="0.25">
      <c r="A161" s="487"/>
      <c r="B161" s="260" t="s">
        <v>10</v>
      </c>
      <c r="C161" s="286" t="s">
        <v>1704</v>
      </c>
      <c r="D161" s="276" t="s">
        <v>2319</v>
      </c>
      <c r="E161" s="276" t="s">
        <v>1705</v>
      </c>
      <c r="F161" s="260" t="s">
        <v>1620</v>
      </c>
      <c r="G161" s="178" t="s">
        <v>6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1">
        <f t="shared" si="4"/>
        <v>0</v>
      </c>
      <c r="AB161" s="539"/>
    </row>
    <row r="162" spans="1:28" ht="25.5" x14ac:dyDescent="0.25">
      <c r="A162" s="487"/>
      <c r="B162" s="260"/>
      <c r="C162" s="286"/>
      <c r="D162" s="276"/>
      <c r="E162" s="276"/>
      <c r="F162" s="260"/>
      <c r="G162" s="178" t="s">
        <v>3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1">
        <f t="shared" si="4"/>
        <v>0</v>
      </c>
      <c r="AB162" s="256"/>
    </row>
    <row r="163" spans="1:28" x14ac:dyDescent="0.25">
      <c r="A163" s="487"/>
      <c r="B163" s="260"/>
      <c r="C163" s="286"/>
      <c r="D163" s="276"/>
      <c r="E163" s="276"/>
      <c r="F163" s="260" t="s">
        <v>1622</v>
      </c>
      <c r="G163" s="178" t="s">
        <v>6</v>
      </c>
      <c r="H163" s="6">
        <v>170</v>
      </c>
      <c r="I163" s="6">
        <v>193</v>
      </c>
      <c r="J163" s="6">
        <v>166</v>
      </c>
      <c r="K163" s="6">
        <v>194</v>
      </c>
      <c r="L163" s="6">
        <v>221</v>
      </c>
      <c r="M163" s="6">
        <v>175</v>
      </c>
      <c r="N163" s="6">
        <v>176</v>
      </c>
      <c r="O163" s="6">
        <v>168</v>
      </c>
      <c r="P163" s="6">
        <v>182</v>
      </c>
      <c r="Q163" s="6">
        <v>168</v>
      </c>
      <c r="R163" s="6">
        <v>145</v>
      </c>
      <c r="S163" s="6">
        <v>118</v>
      </c>
      <c r="T163" s="6">
        <v>124</v>
      </c>
      <c r="U163" s="6">
        <v>131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1">
        <f t="shared" si="4"/>
        <v>2331</v>
      </c>
      <c r="AB163" s="539" t="s">
        <v>2342</v>
      </c>
    </row>
    <row r="164" spans="1:28" ht="25.5" x14ac:dyDescent="0.25">
      <c r="A164" s="487"/>
      <c r="B164" s="260"/>
      <c r="C164" s="286"/>
      <c r="D164" s="276"/>
      <c r="E164" s="276"/>
      <c r="F164" s="260"/>
      <c r="G164" s="178" t="s">
        <v>3</v>
      </c>
      <c r="H164" s="6">
        <v>168</v>
      </c>
      <c r="I164" s="6">
        <v>187</v>
      </c>
      <c r="J164" s="6">
        <v>162</v>
      </c>
      <c r="K164" s="6">
        <v>193</v>
      </c>
      <c r="L164" s="6">
        <v>221</v>
      </c>
      <c r="M164" s="6">
        <v>175</v>
      </c>
      <c r="N164" s="6">
        <v>176</v>
      </c>
      <c r="O164" s="6">
        <v>168</v>
      </c>
      <c r="P164" s="6">
        <v>182</v>
      </c>
      <c r="Q164" s="6">
        <v>168</v>
      </c>
      <c r="R164" s="6">
        <v>145</v>
      </c>
      <c r="S164" s="6">
        <v>118</v>
      </c>
      <c r="T164" s="6">
        <v>124</v>
      </c>
      <c r="U164" s="6">
        <v>131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1">
        <f t="shared" si="4"/>
        <v>2318</v>
      </c>
      <c r="AB164" s="256"/>
    </row>
    <row r="165" spans="1:28" x14ac:dyDescent="0.25">
      <c r="A165" s="487"/>
      <c r="B165" s="260"/>
      <c r="C165" s="286" t="s">
        <v>1706</v>
      </c>
      <c r="D165" s="276" t="s">
        <v>1707</v>
      </c>
      <c r="E165" s="276" t="s">
        <v>1708</v>
      </c>
      <c r="F165" s="260" t="s">
        <v>1620</v>
      </c>
      <c r="G165" s="178" t="s">
        <v>6</v>
      </c>
      <c r="H165" s="6">
        <v>61</v>
      </c>
      <c r="I165" s="6">
        <v>74</v>
      </c>
      <c r="J165" s="6">
        <v>83</v>
      </c>
      <c r="K165" s="6">
        <v>79</v>
      </c>
      <c r="L165" s="6">
        <v>79</v>
      </c>
      <c r="M165" s="6">
        <v>67</v>
      </c>
      <c r="N165" s="6">
        <v>3</v>
      </c>
      <c r="O165" s="6">
        <v>2</v>
      </c>
      <c r="P165" s="6">
        <v>8</v>
      </c>
      <c r="Q165" s="6">
        <v>45</v>
      </c>
      <c r="R165" s="6">
        <v>76</v>
      </c>
      <c r="S165" s="6">
        <v>92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1">
        <f t="shared" si="4"/>
        <v>669</v>
      </c>
      <c r="AB165" s="539"/>
    </row>
    <row r="166" spans="1:28" ht="25.5" x14ac:dyDescent="0.25">
      <c r="A166" s="487"/>
      <c r="B166" s="260"/>
      <c r="C166" s="286"/>
      <c r="D166" s="276"/>
      <c r="E166" s="276"/>
      <c r="F166" s="260"/>
      <c r="G166" s="178" t="s">
        <v>3</v>
      </c>
      <c r="H166" s="6">
        <v>61</v>
      </c>
      <c r="I166" s="6">
        <v>74</v>
      </c>
      <c r="J166" s="6">
        <v>83</v>
      </c>
      <c r="K166" s="6">
        <v>79</v>
      </c>
      <c r="L166" s="6">
        <v>79</v>
      </c>
      <c r="M166" s="6">
        <v>67</v>
      </c>
      <c r="N166" s="6">
        <v>3</v>
      </c>
      <c r="O166" s="6">
        <v>2</v>
      </c>
      <c r="P166" s="6">
        <v>8</v>
      </c>
      <c r="Q166" s="6">
        <v>45</v>
      </c>
      <c r="R166" s="6">
        <v>76</v>
      </c>
      <c r="S166" s="6">
        <v>92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1">
        <f t="shared" si="4"/>
        <v>669</v>
      </c>
      <c r="AB166" s="256"/>
    </row>
    <row r="167" spans="1:28" x14ac:dyDescent="0.25">
      <c r="A167" s="487"/>
      <c r="B167" s="260"/>
      <c r="C167" s="286"/>
      <c r="D167" s="276"/>
      <c r="E167" s="276"/>
      <c r="F167" s="260" t="s">
        <v>1622</v>
      </c>
      <c r="G167" s="178" t="s">
        <v>6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1">
        <f t="shared" si="4"/>
        <v>0</v>
      </c>
      <c r="AB167" s="539"/>
    </row>
    <row r="168" spans="1:28" ht="26.25" thickBot="1" x14ac:dyDescent="0.3">
      <c r="A168" s="487"/>
      <c r="B168" s="260"/>
      <c r="C168" s="286"/>
      <c r="D168" s="276"/>
      <c r="E168" s="276"/>
      <c r="F168" s="260"/>
      <c r="G168" s="178" t="s">
        <v>3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1">
        <f t="shared" si="4"/>
        <v>0</v>
      </c>
      <c r="AB168" s="256"/>
    </row>
    <row r="169" spans="1:28" x14ac:dyDescent="0.25">
      <c r="A169" s="482" t="s">
        <v>353</v>
      </c>
      <c r="B169" s="259" t="s">
        <v>8</v>
      </c>
      <c r="C169" s="259"/>
      <c r="D169" s="275" t="s">
        <v>1709</v>
      </c>
      <c r="E169" s="275" t="s">
        <v>1710</v>
      </c>
      <c r="F169" s="259" t="s">
        <v>1620</v>
      </c>
      <c r="G169" s="177" t="s">
        <v>6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f t="shared" si="4"/>
        <v>0</v>
      </c>
      <c r="AB169" s="255"/>
    </row>
    <row r="170" spans="1:28" ht="25.5" x14ac:dyDescent="0.25">
      <c r="A170" s="487"/>
      <c r="B170" s="260"/>
      <c r="C170" s="260"/>
      <c r="D170" s="276"/>
      <c r="E170" s="276"/>
      <c r="F170" s="260"/>
      <c r="G170" s="178" t="s">
        <v>3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f t="shared" si="4"/>
        <v>0</v>
      </c>
      <c r="AB170" s="256"/>
    </row>
    <row r="171" spans="1:28" x14ac:dyDescent="0.25">
      <c r="A171" s="487"/>
      <c r="B171" s="260"/>
      <c r="C171" s="260"/>
      <c r="D171" s="276"/>
      <c r="E171" s="276"/>
      <c r="F171" s="260" t="s">
        <v>1622</v>
      </c>
      <c r="G171" s="178" t="s">
        <v>6</v>
      </c>
      <c r="H171" s="6">
        <v>201</v>
      </c>
      <c r="I171" s="6">
        <v>187</v>
      </c>
      <c r="J171" s="6">
        <v>144</v>
      </c>
      <c r="K171" s="6">
        <v>160</v>
      </c>
      <c r="L171" s="6">
        <v>200</v>
      </c>
      <c r="M171" s="6">
        <v>132</v>
      </c>
      <c r="N171" s="6">
        <v>176</v>
      </c>
      <c r="O171" s="6">
        <v>208</v>
      </c>
      <c r="P171" s="6">
        <v>130</v>
      </c>
      <c r="Q171" s="6">
        <v>154</v>
      </c>
      <c r="R171" s="6">
        <v>129</v>
      </c>
      <c r="S171" s="6">
        <v>96</v>
      </c>
      <c r="T171" s="6">
        <v>130</v>
      </c>
      <c r="U171" s="6">
        <v>132</v>
      </c>
      <c r="V171" s="6">
        <v>181</v>
      </c>
      <c r="W171" s="6">
        <v>170</v>
      </c>
      <c r="X171" s="6">
        <v>194</v>
      </c>
      <c r="Y171" s="6">
        <v>176</v>
      </c>
      <c r="Z171" s="6">
        <v>181</v>
      </c>
      <c r="AA171" s="1">
        <f t="shared" si="4"/>
        <v>3081</v>
      </c>
      <c r="AB171" s="539"/>
    </row>
    <row r="172" spans="1:28" ht="26.25" thickBot="1" x14ac:dyDescent="0.3">
      <c r="A172" s="487"/>
      <c r="B172" s="260"/>
      <c r="C172" s="260"/>
      <c r="D172" s="276"/>
      <c r="E172" s="276"/>
      <c r="F172" s="260"/>
      <c r="G172" s="178" t="s">
        <v>3</v>
      </c>
      <c r="H172" s="6">
        <v>201</v>
      </c>
      <c r="I172" s="6">
        <v>187</v>
      </c>
      <c r="J172" s="6">
        <v>144</v>
      </c>
      <c r="K172" s="6">
        <v>160</v>
      </c>
      <c r="L172" s="6">
        <v>200</v>
      </c>
      <c r="M172" s="6">
        <v>132</v>
      </c>
      <c r="N172" s="6">
        <v>176</v>
      </c>
      <c r="O172" s="6">
        <v>208</v>
      </c>
      <c r="P172" s="6">
        <v>130</v>
      </c>
      <c r="Q172" s="6">
        <v>154</v>
      </c>
      <c r="R172" s="6">
        <v>129</v>
      </c>
      <c r="S172" s="6">
        <v>96</v>
      </c>
      <c r="T172" s="6">
        <v>130</v>
      </c>
      <c r="U172" s="6">
        <v>132</v>
      </c>
      <c r="V172" s="6">
        <v>181</v>
      </c>
      <c r="W172" s="6">
        <v>170</v>
      </c>
      <c r="X172" s="6">
        <v>194</v>
      </c>
      <c r="Y172" s="6">
        <v>176</v>
      </c>
      <c r="Z172" s="6">
        <v>181</v>
      </c>
      <c r="AA172" s="1">
        <f t="shared" si="4"/>
        <v>3081</v>
      </c>
      <c r="AB172" s="256"/>
    </row>
    <row r="173" spans="1:28" x14ac:dyDescent="0.25">
      <c r="A173" s="482" t="s">
        <v>356</v>
      </c>
      <c r="B173" s="259" t="s">
        <v>8</v>
      </c>
      <c r="C173" s="259"/>
      <c r="D173" s="275" t="s">
        <v>1711</v>
      </c>
      <c r="E173" s="275" t="s">
        <v>1712</v>
      </c>
      <c r="F173" s="259" t="s">
        <v>1620</v>
      </c>
      <c r="G173" s="177" t="s">
        <v>6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257</v>
      </c>
      <c r="X173" s="4">
        <v>139</v>
      </c>
      <c r="Y173" s="4">
        <v>111</v>
      </c>
      <c r="Z173" s="4">
        <v>88</v>
      </c>
      <c r="AA173" s="4">
        <f t="shared" si="4"/>
        <v>595</v>
      </c>
      <c r="AB173" s="255"/>
    </row>
    <row r="174" spans="1:28" ht="25.5" x14ac:dyDescent="0.25">
      <c r="A174" s="487"/>
      <c r="B174" s="260"/>
      <c r="C174" s="260"/>
      <c r="D174" s="276"/>
      <c r="E174" s="276"/>
      <c r="F174" s="260"/>
      <c r="G174" s="178" t="s">
        <v>3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257</v>
      </c>
      <c r="X174" s="1">
        <v>139</v>
      </c>
      <c r="Y174" s="1">
        <v>111</v>
      </c>
      <c r="Z174" s="1">
        <v>88</v>
      </c>
      <c r="AA174" s="1">
        <f t="shared" si="4"/>
        <v>595</v>
      </c>
      <c r="AB174" s="256"/>
    </row>
    <row r="175" spans="1:28" x14ac:dyDescent="0.25">
      <c r="A175" s="487"/>
      <c r="B175" s="260"/>
      <c r="C175" s="260"/>
      <c r="D175" s="276"/>
      <c r="E175" s="276"/>
      <c r="F175" s="260" t="s">
        <v>1622</v>
      </c>
      <c r="G175" s="178" t="s">
        <v>6</v>
      </c>
      <c r="H175" s="6">
        <v>257</v>
      </c>
      <c r="I175" s="6">
        <v>295</v>
      </c>
      <c r="J175" s="6">
        <v>266</v>
      </c>
      <c r="K175" s="6">
        <v>303</v>
      </c>
      <c r="L175" s="6">
        <v>241</v>
      </c>
      <c r="M175" s="6">
        <v>212</v>
      </c>
      <c r="N175" s="6">
        <v>250</v>
      </c>
      <c r="O175" s="6">
        <v>226</v>
      </c>
      <c r="P175" s="6">
        <v>187</v>
      </c>
      <c r="Q175" s="6">
        <v>175</v>
      </c>
      <c r="R175" s="6">
        <v>150</v>
      </c>
      <c r="S175" s="6">
        <v>142</v>
      </c>
      <c r="T175" s="6">
        <v>135</v>
      </c>
      <c r="U175" s="6">
        <v>118</v>
      </c>
      <c r="V175" s="6">
        <v>173</v>
      </c>
      <c r="W175" s="6">
        <v>148</v>
      </c>
      <c r="X175" s="6">
        <v>160</v>
      </c>
      <c r="Y175" s="6">
        <v>157</v>
      </c>
      <c r="Z175" s="6">
        <v>197</v>
      </c>
      <c r="AA175" s="1">
        <f t="shared" si="4"/>
        <v>3792</v>
      </c>
      <c r="AB175" s="539" t="s">
        <v>2340</v>
      </c>
    </row>
    <row r="176" spans="1:28" ht="25.5" x14ac:dyDescent="0.25">
      <c r="A176" s="487"/>
      <c r="B176" s="260"/>
      <c r="C176" s="260"/>
      <c r="D176" s="276"/>
      <c r="E176" s="276"/>
      <c r="F176" s="260"/>
      <c r="G176" s="178" t="s">
        <v>3</v>
      </c>
      <c r="H176" s="6">
        <v>257</v>
      </c>
      <c r="I176" s="6">
        <v>295</v>
      </c>
      <c r="J176" s="6">
        <v>266</v>
      </c>
      <c r="K176" s="6">
        <v>303</v>
      </c>
      <c r="L176" s="6">
        <v>241</v>
      </c>
      <c r="M176" s="6">
        <v>212</v>
      </c>
      <c r="N176" s="6">
        <v>250</v>
      </c>
      <c r="O176" s="6">
        <v>226</v>
      </c>
      <c r="P176" s="6">
        <v>187</v>
      </c>
      <c r="Q176" s="6">
        <v>175</v>
      </c>
      <c r="R176" s="6">
        <v>150</v>
      </c>
      <c r="S176" s="6">
        <v>142</v>
      </c>
      <c r="T176" s="6">
        <v>135</v>
      </c>
      <c r="U176" s="6">
        <v>118</v>
      </c>
      <c r="V176" s="6">
        <v>173</v>
      </c>
      <c r="W176" s="6">
        <v>148</v>
      </c>
      <c r="X176" s="6">
        <v>160</v>
      </c>
      <c r="Y176" s="6">
        <v>157</v>
      </c>
      <c r="Z176" s="6">
        <v>166</v>
      </c>
      <c r="AA176" s="1">
        <f t="shared" si="4"/>
        <v>3761</v>
      </c>
      <c r="AB176" s="256"/>
    </row>
    <row r="177" spans="1:28" x14ac:dyDescent="0.25">
      <c r="A177" s="487"/>
      <c r="B177" s="260" t="s">
        <v>10</v>
      </c>
      <c r="C177" s="286" t="s">
        <v>1713</v>
      </c>
      <c r="D177" s="276" t="s">
        <v>1714</v>
      </c>
      <c r="E177" s="276" t="s">
        <v>1715</v>
      </c>
      <c r="F177" s="260" t="s">
        <v>1620</v>
      </c>
      <c r="G177" s="178" t="s">
        <v>6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1">
        <f t="shared" si="4"/>
        <v>0</v>
      </c>
      <c r="AB177" s="539"/>
    </row>
    <row r="178" spans="1:28" ht="25.5" x14ac:dyDescent="0.25">
      <c r="A178" s="487"/>
      <c r="B178" s="260"/>
      <c r="C178" s="286"/>
      <c r="D178" s="276"/>
      <c r="E178" s="276"/>
      <c r="F178" s="260"/>
      <c r="G178" s="178" t="s">
        <v>3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1">
        <f t="shared" si="4"/>
        <v>0</v>
      </c>
      <c r="AB178" s="256"/>
    </row>
    <row r="179" spans="1:28" x14ac:dyDescent="0.25">
      <c r="A179" s="487"/>
      <c r="B179" s="260"/>
      <c r="C179" s="286"/>
      <c r="D179" s="276"/>
      <c r="E179" s="276"/>
      <c r="F179" s="260" t="s">
        <v>1622</v>
      </c>
      <c r="G179" s="178" t="s">
        <v>6</v>
      </c>
      <c r="H179" s="6">
        <v>203</v>
      </c>
      <c r="I179" s="6">
        <v>221</v>
      </c>
      <c r="J179" s="6">
        <v>202</v>
      </c>
      <c r="K179" s="6">
        <v>179</v>
      </c>
      <c r="L179" s="6">
        <v>193</v>
      </c>
      <c r="M179" s="6">
        <v>201</v>
      </c>
      <c r="N179" s="6">
        <v>128</v>
      </c>
      <c r="O179" s="6">
        <v>136</v>
      </c>
      <c r="P179" s="6">
        <v>112</v>
      </c>
      <c r="Q179" s="6">
        <v>41</v>
      </c>
      <c r="R179" s="6">
        <v>96</v>
      </c>
      <c r="S179" s="6">
        <v>70</v>
      </c>
      <c r="T179" s="6">
        <v>112</v>
      </c>
      <c r="U179" s="6">
        <v>70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1">
        <f t="shared" si="4"/>
        <v>1964</v>
      </c>
      <c r="AB179" s="539"/>
    </row>
    <row r="180" spans="1:28" ht="25.5" x14ac:dyDescent="0.25">
      <c r="A180" s="487"/>
      <c r="B180" s="260"/>
      <c r="C180" s="286"/>
      <c r="D180" s="276"/>
      <c r="E180" s="276"/>
      <c r="F180" s="260"/>
      <c r="G180" s="178" t="s">
        <v>3</v>
      </c>
      <c r="H180" s="6">
        <v>203</v>
      </c>
      <c r="I180" s="6">
        <v>221</v>
      </c>
      <c r="J180" s="6">
        <v>202</v>
      </c>
      <c r="K180" s="6">
        <v>179</v>
      </c>
      <c r="L180" s="6">
        <v>193</v>
      </c>
      <c r="M180" s="6">
        <v>201</v>
      </c>
      <c r="N180" s="6">
        <v>128</v>
      </c>
      <c r="O180" s="6">
        <v>136</v>
      </c>
      <c r="P180" s="6">
        <v>112</v>
      </c>
      <c r="Q180" s="6">
        <v>41</v>
      </c>
      <c r="R180" s="6">
        <v>96</v>
      </c>
      <c r="S180" s="6">
        <v>70</v>
      </c>
      <c r="T180" s="6">
        <v>112</v>
      </c>
      <c r="U180" s="6">
        <v>70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1">
        <f t="shared" si="4"/>
        <v>1964</v>
      </c>
      <c r="AB180" s="256"/>
    </row>
    <row r="181" spans="1:28" x14ac:dyDescent="0.25">
      <c r="A181" s="487"/>
      <c r="B181" s="260"/>
      <c r="C181" s="286" t="s">
        <v>1716</v>
      </c>
      <c r="D181" s="276" t="s">
        <v>1717</v>
      </c>
      <c r="E181" s="276" t="s">
        <v>1718</v>
      </c>
      <c r="F181" s="260" t="s">
        <v>1620</v>
      </c>
      <c r="G181" s="178" t="s">
        <v>6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1">
        <f t="shared" si="4"/>
        <v>0</v>
      </c>
      <c r="AB181" s="539"/>
    </row>
    <row r="182" spans="1:28" ht="25.5" x14ac:dyDescent="0.25">
      <c r="A182" s="487"/>
      <c r="B182" s="260"/>
      <c r="C182" s="286"/>
      <c r="D182" s="276"/>
      <c r="E182" s="276"/>
      <c r="F182" s="260"/>
      <c r="G182" s="178" t="s">
        <v>3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1">
        <f t="shared" si="4"/>
        <v>0</v>
      </c>
      <c r="AB182" s="256"/>
    </row>
    <row r="183" spans="1:28" x14ac:dyDescent="0.25">
      <c r="A183" s="487"/>
      <c r="B183" s="260"/>
      <c r="C183" s="286"/>
      <c r="D183" s="276"/>
      <c r="E183" s="276"/>
      <c r="F183" s="260" t="s">
        <v>1622</v>
      </c>
      <c r="G183" s="178" t="s">
        <v>6</v>
      </c>
      <c r="H183" s="6">
        <v>59</v>
      </c>
      <c r="I183" s="6">
        <v>92</v>
      </c>
      <c r="J183" s="6">
        <v>117</v>
      </c>
      <c r="K183" s="6">
        <v>79</v>
      </c>
      <c r="L183" s="6">
        <v>107</v>
      </c>
      <c r="M183" s="6">
        <v>86</v>
      </c>
      <c r="N183" s="6">
        <v>64</v>
      </c>
      <c r="O183" s="6">
        <v>78</v>
      </c>
      <c r="P183" s="6">
        <v>72</v>
      </c>
      <c r="Q183" s="6">
        <v>60</v>
      </c>
      <c r="R183" s="6">
        <v>47</v>
      </c>
      <c r="S183" s="6">
        <v>52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1">
        <f t="shared" si="4"/>
        <v>913</v>
      </c>
      <c r="AB183" s="539"/>
    </row>
    <row r="184" spans="1:28" ht="26.25" thickBot="1" x14ac:dyDescent="0.3">
      <c r="A184" s="487"/>
      <c r="B184" s="260"/>
      <c r="C184" s="286"/>
      <c r="D184" s="276"/>
      <c r="E184" s="276"/>
      <c r="F184" s="260"/>
      <c r="G184" s="178" t="s">
        <v>3</v>
      </c>
      <c r="H184" s="6">
        <v>59</v>
      </c>
      <c r="I184" s="6">
        <v>92</v>
      </c>
      <c r="J184" s="6">
        <v>117</v>
      </c>
      <c r="K184" s="6">
        <v>79</v>
      </c>
      <c r="L184" s="6">
        <v>107</v>
      </c>
      <c r="M184" s="6">
        <v>86</v>
      </c>
      <c r="N184" s="6">
        <v>64</v>
      </c>
      <c r="O184" s="6">
        <v>78</v>
      </c>
      <c r="P184" s="6">
        <v>72</v>
      </c>
      <c r="Q184" s="6">
        <v>60</v>
      </c>
      <c r="R184" s="6">
        <v>47</v>
      </c>
      <c r="S184" s="6">
        <v>52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1">
        <f t="shared" si="4"/>
        <v>913</v>
      </c>
      <c r="AB184" s="256"/>
    </row>
    <row r="185" spans="1:28" x14ac:dyDescent="0.25">
      <c r="A185" s="482" t="s">
        <v>359</v>
      </c>
      <c r="B185" s="259" t="s">
        <v>8</v>
      </c>
      <c r="C185" s="259"/>
      <c r="D185" s="275" t="s">
        <v>1719</v>
      </c>
      <c r="E185" s="275" t="s">
        <v>1720</v>
      </c>
      <c r="F185" s="259" t="s">
        <v>1620</v>
      </c>
      <c r="G185" s="177" t="s">
        <v>6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f t="shared" si="4"/>
        <v>0</v>
      </c>
      <c r="AB185" s="255"/>
    </row>
    <row r="186" spans="1:28" ht="25.5" x14ac:dyDescent="0.25">
      <c r="A186" s="487"/>
      <c r="B186" s="260"/>
      <c r="C186" s="260"/>
      <c r="D186" s="276"/>
      <c r="E186" s="276"/>
      <c r="F186" s="260"/>
      <c r="G186" s="178" t="s">
        <v>3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f t="shared" si="4"/>
        <v>0</v>
      </c>
      <c r="AB186" s="256"/>
    </row>
    <row r="187" spans="1:28" x14ac:dyDescent="0.25">
      <c r="A187" s="487"/>
      <c r="B187" s="260"/>
      <c r="C187" s="260"/>
      <c r="D187" s="276"/>
      <c r="E187" s="276"/>
      <c r="F187" s="260" t="s">
        <v>1622</v>
      </c>
      <c r="G187" s="178" t="s">
        <v>6</v>
      </c>
      <c r="H187" s="6">
        <v>153</v>
      </c>
      <c r="I187" s="6">
        <v>180</v>
      </c>
      <c r="J187" s="6">
        <v>166</v>
      </c>
      <c r="K187" s="6">
        <v>153</v>
      </c>
      <c r="L187" s="6">
        <v>171</v>
      </c>
      <c r="M187" s="6">
        <v>127</v>
      </c>
      <c r="N187" s="6">
        <v>141</v>
      </c>
      <c r="O187" s="6">
        <v>145</v>
      </c>
      <c r="P187" s="6">
        <v>116</v>
      </c>
      <c r="Q187" s="6">
        <v>100</v>
      </c>
      <c r="R187" s="6">
        <v>78</v>
      </c>
      <c r="S187" s="6">
        <v>52</v>
      </c>
      <c r="T187" s="6">
        <v>42</v>
      </c>
      <c r="U187" s="6">
        <v>48</v>
      </c>
      <c r="V187" s="6">
        <v>53</v>
      </c>
      <c r="W187" s="6">
        <v>38</v>
      </c>
      <c r="X187" s="6">
        <v>33</v>
      </c>
      <c r="Y187" s="6">
        <v>0</v>
      </c>
      <c r="Z187" s="6">
        <v>0</v>
      </c>
      <c r="AA187" s="1">
        <f t="shared" si="4"/>
        <v>1796</v>
      </c>
      <c r="AB187" s="539"/>
    </row>
    <row r="188" spans="1:28" ht="26.25" thickBot="1" x14ac:dyDescent="0.3">
      <c r="A188" s="487"/>
      <c r="B188" s="260"/>
      <c r="C188" s="260"/>
      <c r="D188" s="276"/>
      <c r="E188" s="276"/>
      <c r="F188" s="260"/>
      <c r="G188" s="178" t="s">
        <v>3</v>
      </c>
      <c r="H188" s="6">
        <v>153</v>
      </c>
      <c r="I188" s="6">
        <v>180</v>
      </c>
      <c r="J188" s="6">
        <v>166</v>
      </c>
      <c r="K188" s="6">
        <v>153</v>
      </c>
      <c r="L188" s="6">
        <v>171</v>
      </c>
      <c r="M188" s="6">
        <v>127</v>
      </c>
      <c r="N188" s="6">
        <v>141</v>
      </c>
      <c r="O188" s="6">
        <v>145</v>
      </c>
      <c r="P188" s="6">
        <v>116</v>
      </c>
      <c r="Q188" s="6">
        <v>100</v>
      </c>
      <c r="R188" s="6">
        <v>78</v>
      </c>
      <c r="S188" s="6">
        <v>52</v>
      </c>
      <c r="T188" s="6">
        <v>42</v>
      </c>
      <c r="U188" s="6">
        <v>48</v>
      </c>
      <c r="V188" s="6">
        <v>53</v>
      </c>
      <c r="W188" s="6">
        <v>38</v>
      </c>
      <c r="X188" s="6">
        <v>33</v>
      </c>
      <c r="Y188" s="6">
        <v>0</v>
      </c>
      <c r="Z188" s="6">
        <v>0</v>
      </c>
      <c r="AA188" s="1">
        <f t="shared" si="4"/>
        <v>1796</v>
      </c>
      <c r="AB188" s="256"/>
    </row>
    <row r="189" spans="1:28" x14ac:dyDescent="0.25">
      <c r="A189" s="482" t="s">
        <v>362</v>
      </c>
      <c r="B189" s="259" t="s">
        <v>8</v>
      </c>
      <c r="C189" s="259"/>
      <c r="D189" s="275" t="s">
        <v>1721</v>
      </c>
      <c r="E189" s="275" t="s">
        <v>1722</v>
      </c>
      <c r="F189" s="259" t="s">
        <v>1620</v>
      </c>
      <c r="G189" s="177" t="s">
        <v>6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f t="shared" si="4"/>
        <v>0</v>
      </c>
      <c r="AB189" s="255"/>
    </row>
    <row r="190" spans="1:28" ht="25.5" x14ac:dyDescent="0.25">
      <c r="A190" s="487"/>
      <c r="B190" s="260"/>
      <c r="C190" s="260"/>
      <c r="D190" s="276"/>
      <c r="E190" s="276"/>
      <c r="F190" s="260"/>
      <c r="G190" s="178" t="s">
        <v>3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f t="shared" si="4"/>
        <v>0</v>
      </c>
      <c r="AB190" s="256"/>
    </row>
    <row r="191" spans="1:28" x14ac:dyDescent="0.25">
      <c r="A191" s="487"/>
      <c r="B191" s="260"/>
      <c r="C191" s="260"/>
      <c r="D191" s="276"/>
      <c r="E191" s="276"/>
      <c r="F191" s="260" t="s">
        <v>1622</v>
      </c>
      <c r="G191" s="178" t="s">
        <v>6</v>
      </c>
      <c r="H191" s="6">
        <v>145</v>
      </c>
      <c r="I191" s="6">
        <v>130</v>
      </c>
      <c r="J191" s="6">
        <v>179</v>
      </c>
      <c r="K191" s="6">
        <v>144</v>
      </c>
      <c r="L191" s="6">
        <v>96</v>
      </c>
      <c r="M191" s="6">
        <v>169</v>
      </c>
      <c r="N191" s="6">
        <v>118</v>
      </c>
      <c r="O191" s="6">
        <v>126</v>
      </c>
      <c r="P191" s="6">
        <v>218</v>
      </c>
      <c r="Q191" s="6">
        <v>115</v>
      </c>
      <c r="R191" s="6">
        <v>116</v>
      </c>
      <c r="S191" s="6">
        <v>81</v>
      </c>
      <c r="T191" s="6">
        <v>66</v>
      </c>
      <c r="U191" s="6">
        <v>59</v>
      </c>
      <c r="V191" s="6">
        <v>67</v>
      </c>
      <c r="W191" s="6">
        <v>136</v>
      </c>
      <c r="X191" s="6">
        <v>133</v>
      </c>
      <c r="Y191" s="6">
        <v>139</v>
      </c>
      <c r="Z191" s="6">
        <v>186</v>
      </c>
      <c r="AA191" s="1">
        <f t="shared" si="4"/>
        <v>2423</v>
      </c>
      <c r="AB191" s="539"/>
    </row>
    <row r="192" spans="1:28" ht="26.25" thickBot="1" x14ac:dyDescent="0.3">
      <c r="A192" s="487"/>
      <c r="B192" s="260"/>
      <c r="C192" s="260"/>
      <c r="D192" s="276"/>
      <c r="E192" s="276"/>
      <c r="F192" s="260"/>
      <c r="G192" s="178" t="s">
        <v>3</v>
      </c>
      <c r="H192" s="6">
        <v>145</v>
      </c>
      <c r="I192" s="6">
        <v>130</v>
      </c>
      <c r="J192" s="6">
        <v>179</v>
      </c>
      <c r="K192" s="6">
        <v>144</v>
      </c>
      <c r="L192" s="6">
        <v>96</v>
      </c>
      <c r="M192" s="6">
        <v>169</v>
      </c>
      <c r="N192" s="6">
        <v>118</v>
      </c>
      <c r="O192" s="6">
        <v>126</v>
      </c>
      <c r="P192" s="6">
        <v>218</v>
      </c>
      <c r="Q192" s="6">
        <v>115</v>
      </c>
      <c r="R192" s="6">
        <v>116</v>
      </c>
      <c r="S192" s="6">
        <v>81</v>
      </c>
      <c r="T192" s="6">
        <v>66</v>
      </c>
      <c r="U192" s="6">
        <v>59</v>
      </c>
      <c r="V192" s="6">
        <v>67</v>
      </c>
      <c r="W192" s="6">
        <v>136</v>
      </c>
      <c r="X192" s="6">
        <v>133</v>
      </c>
      <c r="Y192" s="6">
        <v>139</v>
      </c>
      <c r="Z192" s="6">
        <v>186</v>
      </c>
      <c r="AA192" s="1">
        <f t="shared" si="4"/>
        <v>2423</v>
      </c>
      <c r="AB192" s="256"/>
    </row>
    <row r="193" spans="1:28" x14ac:dyDescent="0.25">
      <c r="A193" s="482" t="s">
        <v>365</v>
      </c>
      <c r="B193" s="259" t="s">
        <v>8</v>
      </c>
      <c r="C193" s="259"/>
      <c r="D193" s="275" t="s">
        <v>1723</v>
      </c>
      <c r="E193" s="275" t="s">
        <v>1724</v>
      </c>
      <c r="F193" s="259" t="s">
        <v>1620</v>
      </c>
      <c r="G193" s="177" t="s">
        <v>6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f t="shared" ref="AA193:AA256" si="5">SUM(H193:Z193)</f>
        <v>0</v>
      </c>
      <c r="AB193" s="255"/>
    </row>
    <row r="194" spans="1:28" ht="25.5" x14ac:dyDescent="0.25">
      <c r="A194" s="487"/>
      <c r="B194" s="260"/>
      <c r="C194" s="260"/>
      <c r="D194" s="276"/>
      <c r="E194" s="276"/>
      <c r="F194" s="260"/>
      <c r="G194" s="178" t="s">
        <v>3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f t="shared" si="5"/>
        <v>0</v>
      </c>
      <c r="AB194" s="256"/>
    </row>
    <row r="195" spans="1:28" x14ac:dyDescent="0.25">
      <c r="A195" s="487"/>
      <c r="B195" s="260"/>
      <c r="C195" s="260"/>
      <c r="D195" s="276"/>
      <c r="E195" s="276"/>
      <c r="F195" s="260" t="s">
        <v>1622</v>
      </c>
      <c r="G195" s="178" t="s">
        <v>6</v>
      </c>
      <c r="H195" s="6">
        <v>163</v>
      </c>
      <c r="I195" s="6">
        <v>146</v>
      </c>
      <c r="J195" s="6">
        <v>156</v>
      </c>
      <c r="K195" s="6">
        <v>138</v>
      </c>
      <c r="L195" s="6">
        <v>113</v>
      </c>
      <c r="M195" s="6">
        <v>149</v>
      </c>
      <c r="N195" s="6">
        <v>142</v>
      </c>
      <c r="O195" s="6">
        <v>97</v>
      </c>
      <c r="P195" s="6">
        <v>126</v>
      </c>
      <c r="Q195" s="6">
        <v>127</v>
      </c>
      <c r="R195" s="6">
        <v>0</v>
      </c>
      <c r="S195" s="6">
        <v>50</v>
      </c>
      <c r="T195" s="6">
        <v>99</v>
      </c>
      <c r="U195" s="6">
        <v>67</v>
      </c>
      <c r="V195" s="6">
        <v>69</v>
      </c>
      <c r="W195" s="6">
        <v>61</v>
      </c>
      <c r="X195" s="6">
        <v>81</v>
      </c>
      <c r="Y195" s="6">
        <v>98</v>
      </c>
      <c r="Z195" s="6">
        <v>108</v>
      </c>
      <c r="AA195" s="1">
        <f t="shared" si="5"/>
        <v>1990</v>
      </c>
      <c r="AB195" s="539"/>
    </row>
    <row r="196" spans="1:28" ht="26.25" thickBot="1" x14ac:dyDescent="0.3">
      <c r="A196" s="487"/>
      <c r="B196" s="260"/>
      <c r="C196" s="260"/>
      <c r="D196" s="276"/>
      <c r="E196" s="276"/>
      <c r="F196" s="260"/>
      <c r="G196" s="178" t="s">
        <v>3</v>
      </c>
      <c r="H196" s="6">
        <v>163</v>
      </c>
      <c r="I196" s="6">
        <v>146</v>
      </c>
      <c r="J196" s="6">
        <v>156</v>
      </c>
      <c r="K196" s="6">
        <v>138</v>
      </c>
      <c r="L196" s="6">
        <v>113</v>
      </c>
      <c r="M196" s="6">
        <v>149</v>
      </c>
      <c r="N196" s="6">
        <v>142</v>
      </c>
      <c r="O196" s="6">
        <v>97</v>
      </c>
      <c r="P196" s="6">
        <v>126</v>
      </c>
      <c r="Q196" s="6">
        <v>127</v>
      </c>
      <c r="R196" s="6">
        <v>0</v>
      </c>
      <c r="S196" s="6">
        <v>50</v>
      </c>
      <c r="T196" s="6">
        <v>99</v>
      </c>
      <c r="U196" s="6">
        <v>67</v>
      </c>
      <c r="V196" s="6">
        <v>69</v>
      </c>
      <c r="W196" s="6">
        <v>61</v>
      </c>
      <c r="X196" s="6">
        <v>81</v>
      </c>
      <c r="Y196" s="6">
        <v>98</v>
      </c>
      <c r="Z196" s="6">
        <v>108</v>
      </c>
      <c r="AA196" s="1">
        <f t="shared" si="5"/>
        <v>1990</v>
      </c>
      <c r="AB196" s="256"/>
    </row>
    <row r="197" spans="1:28" x14ac:dyDescent="0.25">
      <c r="A197" s="540" t="s">
        <v>368</v>
      </c>
      <c r="B197" s="259" t="s">
        <v>8</v>
      </c>
      <c r="C197" s="259"/>
      <c r="D197" s="275" t="s">
        <v>1725</v>
      </c>
      <c r="E197" s="275" t="s">
        <v>1726</v>
      </c>
      <c r="F197" s="259" t="s">
        <v>1620</v>
      </c>
      <c r="G197" s="177" t="s">
        <v>6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f t="shared" si="5"/>
        <v>0</v>
      </c>
      <c r="AB197" s="255"/>
    </row>
    <row r="198" spans="1:28" ht="25.5" x14ac:dyDescent="0.25">
      <c r="A198" s="541"/>
      <c r="B198" s="260"/>
      <c r="C198" s="260"/>
      <c r="D198" s="276"/>
      <c r="E198" s="276"/>
      <c r="F198" s="260"/>
      <c r="G198" s="178" t="s">
        <v>3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f t="shared" si="5"/>
        <v>0</v>
      </c>
      <c r="AB198" s="256"/>
    </row>
    <row r="199" spans="1:28" x14ac:dyDescent="0.25">
      <c r="A199" s="541"/>
      <c r="B199" s="260"/>
      <c r="C199" s="260"/>
      <c r="D199" s="276"/>
      <c r="E199" s="276"/>
      <c r="F199" s="260" t="s">
        <v>1622</v>
      </c>
      <c r="G199" s="178" t="s">
        <v>6</v>
      </c>
      <c r="H199" s="6">
        <v>206</v>
      </c>
      <c r="I199" s="6">
        <v>215</v>
      </c>
      <c r="J199" s="6">
        <v>236</v>
      </c>
      <c r="K199" s="6">
        <v>362</v>
      </c>
      <c r="L199" s="6">
        <v>378</v>
      </c>
      <c r="M199" s="6">
        <v>368</v>
      </c>
      <c r="N199" s="6">
        <v>410</v>
      </c>
      <c r="O199" s="6">
        <v>327</v>
      </c>
      <c r="P199" s="6">
        <v>348</v>
      </c>
      <c r="Q199" s="6">
        <v>273</v>
      </c>
      <c r="R199" s="6">
        <v>187</v>
      </c>
      <c r="S199" s="6">
        <v>154</v>
      </c>
      <c r="T199" s="6">
        <v>180</v>
      </c>
      <c r="U199" s="6">
        <v>210</v>
      </c>
      <c r="V199" s="6">
        <v>282</v>
      </c>
      <c r="W199" s="6">
        <v>218</v>
      </c>
      <c r="X199" s="6">
        <v>204</v>
      </c>
      <c r="Y199" s="6">
        <v>195</v>
      </c>
      <c r="Z199" s="6">
        <v>126</v>
      </c>
      <c r="AA199" s="1">
        <f t="shared" si="5"/>
        <v>4879</v>
      </c>
      <c r="AB199" s="539"/>
    </row>
    <row r="200" spans="1:28" ht="25.5" x14ac:dyDescent="0.25">
      <c r="A200" s="541"/>
      <c r="B200" s="260"/>
      <c r="C200" s="260"/>
      <c r="D200" s="276"/>
      <c r="E200" s="276"/>
      <c r="F200" s="260"/>
      <c r="G200" s="178" t="s">
        <v>3</v>
      </c>
      <c r="H200" s="6">
        <v>206</v>
      </c>
      <c r="I200" s="6">
        <v>215</v>
      </c>
      <c r="J200" s="6">
        <v>236</v>
      </c>
      <c r="K200" s="6">
        <v>362</v>
      </c>
      <c r="L200" s="6">
        <v>378</v>
      </c>
      <c r="M200" s="6">
        <v>368</v>
      </c>
      <c r="N200" s="6">
        <v>410</v>
      </c>
      <c r="O200" s="6">
        <v>327</v>
      </c>
      <c r="P200" s="6">
        <v>348</v>
      </c>
      <c r="Q200" s="6">
        <v>273</v>
      </c>
      <c r="R200" s="6">
        <v>187</v>
      </c>
      <c r="S200" s="6">
        <v>154</v>
      </c>
      <c r="T200" s="6">
        <v>180</v>
      </c>
      <c r="U200" s="6">
        <v>210</v>
      </c>
      <c r="V200" s="6">
        <v>282</v>
      </c>
      <c r="W200" s="6">
        <v>218</v>
      </c>
      <c r="X200" s="6">
        <v>204</v>
      </c>
      <c r="Y200" s="6">
        <v>195</v>
      </c>
      <c r="Z200" s="6">
        <v>126</v>
      </c>
      <c r="AA200" s="1">
        <f t="shared" si="5"/>
        <v>4879</v>
      </c>
      <c r="AB200" s="256"/>
    </row>
    <row r="201" spans="1:28" x14ac:dyDescent="0.25">
      <c r="A201" s="541"/>
      <c r="B201" s="260" t="s">
        <v>10</v>
      </c>
      <c r="C201" s="286" t="s">
        <v>1947</v>
      </c>
      <c r="D201" s="276" t="s">
        <v>1728</v>
      </c>
      <c r="E201" s="276" t="s">
        <v>1729</v>
      </c>
      <c r="F201" s="260" t="s">
        <v>1620</v>
      </c>
      <c r="G201" s="178" t="s">
        <v>6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62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1">
        <f t="shared" si="5"/>
        <v>62</v>
      </c>
      <c r="AB201" s="539"/>
    </row>
    <row r="202" spans="1:28" ht="25.5" x14ac:dyDescent="0.25">
      <c r="A202" s="541"/>
      <c r="B202" s="260"/>
      <c r="C202" s="286"/>
      <c r="D202" s="276"/>
      <c r="E202" s="276"/>
      <c r="F202" s="260"/>
      <c r="G202" s="178" t="s">
        <v>3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62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1">
        <f t="shared" si="5"/>
        <v>62</v>
      </c>
      <c r="AB202" s="256"/>
    </row>
    <row r="203" spans="1:28" x14ac:dyDescent="0.25">
      <c r="A203" s="541"/>
      <c r="B203" s="260"/>
      <c r="C203" s="286"/>
      <c r="D203" s="276"/>
      <c r="E203" s="276"/>
      <c r="F203" s="260" t="s">
        <v>1622</v>
      </c>
      <c r="G203" s="178" t="s">
        <v>6</v>
      </c>
      <c r="H203" s="6">
        <v>184</v>
      </c>
      <c r="I203" s="6">
        <v>136</v>
      </c>
      <c r="J203" s="6">
        <v>159</v>
      </c>
      <c r="K203" s="6">
        <v>163</v>
      </c>
      <c r="L203" s="6">
        <v>125</v>
      </c>
      <c r="M203" s="6">
        <v>122</v>
      </c>
      <c r="N203" s="6">
        <v>117</v>
      </c>
      <c r="O203" s="6">
        <v>246</v>
      </c>
      <c r="P203" s="6">
        <v>75</v>
      </c>
      <c r="Q203" s="6">
        <v>142</v>
      </c>
      <c r="R203" s="6">
        <v>201</v>
      </c>
      <c r="S203" s="6">
        <v>85</v>
      </c>
      <c r="T203" s="6">
        <v>77</v>
      </c>
      <c r="U203" s="6">
        <v>70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1">
        <f t="shared" si="5"/>
        <v>1902</v>
      </c>
      <c r="AB203" s="539"/>
    </row>
    <row r="204" spans="1:28" ht="26.25" thickBot="1" x14ac:dyDescent="0.3">
      <c r="A204" s="542"/>
      <c r="B204" s="260"/>
      <c r="C204" s="286"/>
      <c r="D204" s="276"/>
      <c r="E204" s="276"/>
      <c r="F204" s="260"/>
      <c r="G204" s="178" t="s">
        <v>3</v>
      </c>
      <c r="H204" s="6">
        <v>184</v>
      </c>
      <c r="I204" s="6">
        <v>136</v>
      </c>
      <c r="J204" s="6">
        <v>159</v>
      </c>
      <c r="K204" s="6">
        <v>163</v>
      </c>
      <c r="L204" s="6">
        <v>125</v>
      </c>
      <c r="M204" s="6">
        <v>122</v>
      </c>
      <c r="N204" s="6">
        <v>117</v>
      </c>
      <c r="O204" s="6">
        <v>246</v>
      </c>
      <c r="P204" s="6">
        <v>75</v>
      </c>
      <c r="Q204" s="6">
        <v>142</v>
      </c>
      <c r="R204" s="6">
        <v>201</v>
      </c>
      <c r="S204" s="6">
        <v>85</v>
      </c>
      <c r="T204" s="6">
        <v>77</v>
      </c>
      <c r="U204" s="6">
        <v>70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1">
        <f t="shared" si="5"/>
        <v>1902</v>
      </c>
      <c r="AB204" s="256"/>
    </row>
    <row r="205" spans="1:28" x14ac:dyDescent="0.25">
      <c r="A205" s="482" t="s">
        <v>371</v>
      </c>
      <c r="B205" s="259" t="s">
        <v>8</v>
      </c>
      <c r="C205" s="259"/>
      <c r="D205" s="275" t="s">
        <v>2315</v>
      </c>
      <c r="E205" s="275" t="s">
        <v>1730</v>
      </c>
      <c r="F205" s="259" t="s">
        <v>1620</v>
      </c>
      <c r="G205" s="177" t="s">
        <v>6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f t="shared" si="5"/>
        <v>0</v>
      </c>
      <c r="AB205" s="255"/>
    </row>
    <row r="206" spans="1:28" ht="25.5" x14ac:dyDescent="0.25">
      <c r="A206" s="487"/>
      <c r="B206" s="260"/>
      <c r="C206" s="260"/>
      <c r="D206" s="276"/>
      <c r="E206" s="276"/>
      <c r="F206" s="260"/>
      <c r="G206" s="178" t="s">
        <v>3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f t="shared" si="5"/>
        <v>0</v>
      </c>
      <c r="AB206" s="256"/>
    </row>
    <row r="207" spans="1:28" x14ac:dyDescent="0.25">
      <c r="A207" s="487"/>
      <c r="B207" s="260"/>
      <c r="C207" s="260"/>
      <c r="D207" s="276"/>
      <c r="E207" s="276"/>
      <c r="F207" s="260" t="s">
        <v>1622</v>
      </c>
      <c r="G207" s="178" t="s">
        <v>6</v>
      </c>
      <c r="H207" s="6">
        <v>265</v>
      </c>
      <c r="I207" s="6">
        <v>241</v>
      </c>
      <c r="J207" s="6">
        <v>297</v>
      </c>
      <c r="K207" s="6">
        <v>279</v>
      </c>
      <c r="L207" s="6">
        <v>323</v>
      </c>
      <c r="M207" s="6">
        <v>248</v>
      </c>
      <c r="N207" s="6">
        <v>271</v>
      </c>
      <c r="O207" s="6">
        <v>261</v>
      </c>
      <c r="P207" s="6">
        <v>279</v>
      </c>
      <c r="Q207" s="6">
        <v>264</v>
      </c>
      <c r="R207" s="6">
        <v>214</v>
      </c>
      <c r="S207" s="6">
        <v>185</v>
      </c>
      <c r="T207" s="6">
        <v>225</v>
      </c>
      <c r="U207" s="6">
        <v>189</v>
      </c>
      <c r="V207" s="6">
        <v>190</v>
      </c>
      <c r="W207" s="6">
        <v>218</v>
      </c>
      <c r="X207" s="6">
        <v>254</v>
      </c>
      <c r="Y207" s="6">
        <v>286</v>
      </c>
      <c r="Z207" s="6">
        <v>292</v>
      </c>
      <c r="AA207" s="1">
        <f t="shared" si="5"/>
        <v>4781</v>
      </c>
      <c r="AB207" s="539"/>
    </row>
    <row r="208" spans="1:28" ht="25.5" x14ac:dyDescent="0.25">
      <c r="A208" s="487"/>
      <c r="B208" s="260"/>
      <c r="C208" s="260"/>
      <c r="D208" s="276"/>
      <c r="E208" s="276"/>
      <c r="F208" s="260"/>
      <c r="G208" s="178" t="s">
        <v>3</v>
      </c>
      <c r="H208" s="6">
        <v>265</v>
      </c>
      <c r="I208" s="6">
        <v>241</v>
      </c>
      <c r="J208" s="6">
        <v>297</v>
      </c>
      <c r="K208" s="6">
        <v>279</v>
      </c>
      <c r="L208" s="6">
        <v>323</v>
      </c>
      <c r="M208" s="6">
        <v>248</v>
      </c>
      <c r="N208" s="6">
        <v>271</v>
      </c>
      <c r="O208" s="6">
        <v>261</v>
      </c>
      <c r="P208" s="6">
        <v>279</v>
      </c>
      <c r="Q208" s="6">
        <v>264</v>
      </c>
      <c r="R208" s="6">
        <v>214</v>
      </c>
      <c r="S208" s="6">
        <v>185</v>
      </c>
      <c r="T208" s="6">
        <v>225</v>
      </c>
      <c r="U208" s="6">
        <v>189</v>
      </c>
      <c r="V208" s="6">
        <v>190</v>
      </c>
      <c r="W208" s="6">
        <v>218</v>
      </c>
      <c r="X208" s="6">
        <v>254</v>
      </c>
      <c r="Y208" s="6">
        <v>286</v>
      </c>
      <c r="Z208" s="6">
        <v>292</v>
      </c>
      <c r="AA208" s="1">
        <f t="shared" si="5"/>
        <v>4781</v>
      </c>
      <c r="AB208" s="256"/>
    </row>
    <row r="209" spans="1:28" x14ac:dyDescent="0.25">
      <c r="A209" s="487"/>
      <c r="B209" s="260" t="s">
        <v>10</v>
      </c>
      <c r="C209" s="286" t="s">
        <v>1727</v>
      </c>
      <c r="D209" s="276" t="s">
        <v>1731</v>
      </c>
      <c r="E209" s="276" t="s">
        <v>1732</v>
      </c>
      <c r="F209" s="260" t="s">
        <v>1620</v>
      </c>
      <c r="G209" s="178" t="s">
        <v>6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1">
        <f t="shared" si="5"/>
        <v>0</v>
      </c>
      <c r="AB209" s="539"/>
    </row>
    <row r="210" spans="1:28" ht="25.5" x14ac:dyDescent="0.25">
      <c r="A210" s="487"/>
      <c r="B210" s="260"/>
      <c r="C210" s="286"/>
      <c r="D210" s="276"/>
      <c r="E210" s="276"/>
      <c r="F210" s="260"/>
      <c r="G210" s="178" t="s">
        <v>3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1">
        <f t="shared" si="5"/>
        <v>0</v>
      </c>
      <c r="AB210" s="256"/>
    </row>
    <row r="211" spans="1:28" x14ac:dyDescent="0.25">
      <c r="A211" s="487"/>
      <c r="B211" s="260"/>
      <c r="C211" s="286"/>
      <c r="D211" s="276"/>
      <c r="E211" s="276"/>
      <c r="F211" s="260" t="s">
        <v>1622</v>
      </c>
      <c r="G211" s="178" t="s">
        <v>6</v>
      </c>
      <c r="H211" s="6">
        <v>79</v>
      </c>
      <c r="I211" s="6">
        <v>79</v>
      </c>
      <c r="J211" s="6">
        <v>105</v>
      </c>
      <c r="K211" s="6">
        <v>64</v>
      </c>
      <c r="L211" s="6">
        <v>72</v>
      </c>
      <c r="M211" s="6">
        <v>121</v>
      </c>
      <c r="N211" s="6">
        <v>83</v>
      </c>
      <c r="O211" s="6">
        <v>70</v>
      </c>
      <c r="P211" s="6">
        <v>81</v>
      </c>
      <c r="Q211" s="6">
        <v>47</v>
      </c>
      <c r="R211" s="6">
        <v>80</v>
      </c>
      <c r="S211" s="6">
        <v>64</v>
      </c>
      <c r="T211" s="6">
        <v>54</v>
      </c>
      <c r="U211" s="6">
        <v>62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1">
        <f t="shared" si="5"/>
        <v>1061</v>
      </c>
      <c r="AB211" s="539"/>
    </row>
    <row r="212" spans="1:28" ht="26.25" thickBot="1" x14ac:dyDescent="0.3">
      <c r="A212" s="487"/>
      <c r="B212" s="260"/>
      <c r="C212" s="286"/>
      <c r="D212" s="276"/>
      <c r="E212" s="276"/>
      <c r="F212" s="260"/>
      <c r="G212" s="178" t="s">
        <v>3</v>
      </c>
      <c r="H212" s="6">
        <v>79</v>
      </c>
      <c r="I212" s="6">
        <v>79</v>
      </c>
      <c r="J212" s="6">
        <v>105</v>
      </c>
      <c r="K212" s="6">
        <v>64</v>
      </c>
      <c r="L212" s="6">
        <v>72</v>
      </c>
      <c r="M212" s="6">
        <v>121</v>
      </c>
      <c r="N212" s="6">
        <v>83</v>
      </c>
      <c r="O212" s="6">
        <v>70</v>
      </c>
      <c r="P212" s="6">
        <v>81</v>
      </c>
      <c r="Q212" s="6">
        <v>47</v>
      </c>
      <c r="R212" s="6">
        <v>80</v>
      </c>
      <c r="S212" s="6">
        <v>64</v>
      </c>
      <c r="T212" s="6">
        <v>54</v>
      </c>
      <c r="U212" s="6">
        <v>62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1">
        <f t="shared" si="5"/>
        <v>1061</v>
      </c>
      <c r="AB212" s="256"/>
    </row>
    <row r="213" spans="1:28" x14ac:dyDescent="0.25">
      <c r="A213" s="482" t="s">
        <v>374</v>
      </c>
      <c r="B213" s="259" t="s">
        <v>8</v>
      </c>
      <c r="C213" s="259"/>
      <c r="D213" s="275" t="s">
        <v>1733</v>
      </c>
      <c r="E213" s="275" t="s">
        <v>1734</v>
      </c>
      <c r="F213" s="259" t="s">
        <v>1620</v>
      </c>
      <c r="G213" s="177" t="s">
        <v>6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f t="shared" si="5"/>
        <v>0</v>
      </c>
      <c r="AB213" s="255"/>
    </row>
    <row r="214" spans="1:28" ht="25.5" x14ac:dyDescent="0.25">
      <c r="A214" s="487"/>
      <c r="B214" s="260"/>
      <c r="C214" s="260"/>
      <c r="D214" s="276"/>
      <c r="E214" s="276"/>
      <c r="F214" s="260"/>
      <c r="G214" s="178" t="s">
        <v>3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f t="shared" si="5"/>
        <v>0</v>
      </c>
      <c r="AB214" s="256"/>
    </row>
    <row r="215" spans="1:28" x14ac:dyDescent="0.25">
      <c r="A215" s="487"/>
      <c r="B215" s="260"/>
      <c r="C215" s="260"/>
      <c r="D215" s="276"/>
      <c r="E215" s="276"/>
      <c r="F215" s="260" t="s">
        <v>1622</v>
      </c>
      <c r="G215" s="178" t="s">
        <v>6</v>
      </c>
      <c r="H215" s="6">
        <v>111</v>
      </c>
      <c r="I215" s="6">
        <v>188</v>
      </c>
      <c r="J215" s="6">
        <v>184</v>
      </c>
      <c r="K215" s="6">
        <v>119</v>
      </c>
      <c r="L215" s="6">
        <v>125</v>
      </c>
      <c r="M215" s="6">
        <v>125</v>
      </c>
      <c r="N215" s="6">
        <v>152</v>
      </c>
      <c r="O215" s="6">
        <v>116</v>
      </c>
      <c r="P215" s="6">
        <v>100</v>
      </c>
      <c r="Q215" s="6">
        <v>127</v>
      </c>
      <c r="R215" s="6">
        <v>86</v>
      </c>
      <c r="S215" s="6">
        <v>78</v>
      </c>
      <c r="T215" s="6">
        <v>71</v>
      </c>
      <c r="U215" s="6">
        <v>73</v>
      </c>
      <c r="V215" s="6">
        <v>38</v>
      </c>
      <c r="W215" s="6">
        <v>46</v>
      </c>
      <c r="X215" s="6">
        <v>71</v>
      </c>
      <c r="Y215" s="6">
        <v>50</v>
      </c>
      <c r="Z215" s="6">
        <v>38</v>
      </c>
      <c r="AA215" s="1">
        <f t="shared" si="5"/>
        <v>1898</v>
      </c>
      <c r="AB215" s="539"/>
    </row>
    <row r="216" spans="1:28" ht="26.25" thickBot="1" x14ac:dyDescent="0.3">
      <c r="A216" s="487"/>
      <c r="B216" s="260"/>
      <c r="C216" s="260"/>
      <c r="D216" s="276"/>
      <c r="E216" s="276"/>
      <c r="F216" s="260"/>
      <c r="G216" s="178" t="s">
        <v>3</v>
      </c>
      <c r="H216" s="6">
        <v>111</v>
      </c>
      <c r="I216" s="6">
        <v>188</v>
      </c>
      <c r="J216" s="6">
        <v>184</v>
      </c>
      <c r="K216" s="6">
        <v>121</v>
      </c>
      <c r="L216" s="6">
        <v>137</v>
      </c>
      <c r="M216" s="6">
        <v>139</v>
      </c>
      <c r="N216" s="6">
        <v>159</v>
      </c>
      <c r="O216" s="6">
        <v>120</v>
      </c>
      <c r="P216" s="6">
        <v>107</v>
      </c>
      <c r="Q216" s="6">
        <v>144</v>
      </c>
      <c r="R216" s="6">
        <v>97</v>
      </c>
      <c r="S216" s="6">
        <v>86</v>
      </c>
      <c r="T216" s="6">
        <v>75</v>
      </c>
      <c r="U216" s="6">
        <v>73</v>
      </c>
      <c r="V216" s="6">
        <v>38</v>
      </c>
      <c r="W216" s="6">
        <v>57</v>
      </c>
      <c r="X216" s="6">
        <v>75</v>
      </c>
      <c r="Y216" s="6">
        <v>50</v>
      </c>
      <c r="Z216" s="6">
        <v>44</v>
      </c>
      <c r="AA216" s="1">
        <f t="shared" si="5"/>
        <v>2005</v>
      </c>
      <c r="AB216" s="256"/>
    </row>
    <row r="217" spans="1:28" x14ac:dyDescent="0.25">
      <c r="A217" s="482" t="s">
        <v>377</v>
      </c>
      <c r="B217" s="259" t="s">
        <v>8</v>
      </c>
      <c r="C217" s="259"/>
      <c r="D217" s="275" t="s">
        <v>1735</v>
      </c>
      <c r="E217" s="275" t="s">
        <v>1853</v>
      </c>
      <c r="F217" s="259" t="s">
        <v>1620</v>
      </c>
      <c r="G217" s="177" t="s">
        <v>6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f t="shared" si="5"/>
        <v>0</v>
      </c>
      <c r="AB217" s="255"/>
    </row>
    <row r="218" spans="1:28" ht="25.5" x14ac:dyDescent="0.25">
      <c r="A218" s="487"/>
      <c r="B218" s="260"/>
      <c r="C218" s="260"/>
      <c r="D218" s="276"/>
      <c r="E218" s="276"/>
      <c r="F218" s="260"/>
      <c r="G218" s="178" t="s">
        <v>3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f t="shared" si="5"/>
        <v>0</v>
      </c>
      <c r="AB218" s="256"/>
    </row>
    <row r="219" spans="1:28" x14ac:dyDescent="0.25">
      <c r="A219" s="487"/>
      <c r="B219" s="260"/>
      <c r="C219" s="260"/>
      <c r="D219" s="276"/>
      <c r="E219" s="276"/>
      <c r="F219" s="260" t="s">
        <v>1622</v>
      </c>
      <c r="G219" s="178" t="s">
        <v>6</v>
      </c>
      <c r="H219" s="6">
        <v>131</v>
      </c>
      <c r="I219" s="6">
        <v>136</v>
      </c>
      <c r="J219" s="6">
        <v>106</v>
      </c>
      <c r="K219" s="6">
        <v>168</v>
      </c>
      <c r="L219" s="6">
        <v>151</v>
      </c>
      <c r="M219" s="6">
        <v>188</v>
      </c>
      <c r="N219" s="6">
        <v>209</v>
      </c>
      <c r="O219" s="6">
        <v>197</v>
      </c>
      <c r="P219" s="6">
        <v>229</v>
      </c>
      <c r="Q219" s="6">
        <v>274</v>
      </c>
      <c r="R219" s="6">
        <v>279</v>
      </c>
      <c r="S219" s="6">
        <v>142</v>
      </c>
      <c r="T219" s="6">
        <v>125</v>
      </c>
      <c r="U219" s="6">
        <v>157</v>
      </c>
      <c r="V219" s="6">
        <v>113</v>
      </c>
      <c r="W219" s="6">
        <v>174</v>
      </c>
      <c r="X219" s="6">
        <v>138</v>
      </c>
      <c r="Y219" s="6">
        <v>118</v>
      </c>
      <c r="Z219" s="6">
        <v>131</v>
      </c>
      <c r="AA219" s="1">
        <f t="shared" si="5"/>
        <v>3166</v>
      </c>
      <c r="AB219" s="539"/>
    </row>
    <row r="220" spans="1:28" ht="26.25" thickBot="1" x14ac:dyDescent="0.3">
      <c r="A220" s="487"/>
      <c r="B220" s="260"/>
      <c r="C220" s="260"/>
      <c r="D220" s="276"/>
      <c r="E220" s="276"/>
      <c r="F220" s="260"/>
      <c r="G220" s="178" t="s">
        <v>3</v>
      </c>
      <c r="H220" s="6">
        <v>131</v>
      </c>
      <c r="I220" s="6">
        <v>136</v>
      </c>
      <c r="J220" s="6">
        <v>106</v>
      </c>
      <c r="K220" s="6">
        <v>168</v>
      </c>
      <c r="L220" s="6">
        <v>151</v>
      </c>
      <c r="M220" s="6">
        <v>188</v>
      </c>
      <c r="N220" s="6">
        <v>209</v>
      </c>
      <c r="O220" s="6">
        <v>197</v>
      </c>
      <c r="P220" s="6">
        <v>229</v>
      </c>
      <c r="Q220" s="6">
        <v>274</v>
      </c>
      <c r="R220" s="6">
        <v>279</v>
      </c>
      <c r="S220" s="6">
        <v>142</v>
      </c>
      <c r="T220" s="6">
        <v>125</v>
      </c>
      <c r="U220" s="6">
        <v>157</v>
      </c>
      <c r="V220" s="6">
        <v>113</v>
      </c>
      <c r="W220" s="6">
        <v>174</v>
      </c>
      <c r="X220" s="6">
        <v>138</v>
      </c>
      <c r="Y220" s="6">
        <v>118</v>
      </c>
      <c r="Z220" s="6">
        <v>131</v>
      </c>
      <c r="AA220" s="1">
        <f t="shared" si="5"/>
        <v>3166</v>
      </c>
      <c r="AB220" s="256"/>
    </row>
    <row r="221" spans="1:28" x14ac:dyDescent="0.25">
      <c r="A221" s="482" t="s">
        <v>382</v>
      </c>
      <c r="B221" s="259" t="s">
        <v>8</v>
      </c>
      <c r="C221" s="259"/>
      <c r="D221" s="275" t="s">
        <v>2313</v>
      </c>
      <c r="E221" s="275" t="s">
        <v>1736</v>
      </c>
      <c r="F221" s="259" t="s">
        <v>1620</v>
      </c>
      <c r="G221" s="177" t="s">
        <v>6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25</v>
      </c>
      <c r="Z221" s="4">
        <v>13</v>
      </c>
      <c r="AA221" s="4">
        <f t="shared" si="5"/>
        <v>38</v>
      </c>
      <c r="AB221" s="255"/>
    </row>
    <row r="222" spans="1:28" ht="25.5" x14ac:dyDescent="0.25">
      <c r="A222" s="487"/>
      <c r="B222" s="260"/>
      <c r="C222" s="260"/>
      <c r="D222" s="276"/>
      <c r="E222" s="276"/>
      <c r="F222" s="260"/>
      <c r="G222" s="178" t="s">
        <v>3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25</v>
      </c>
      <c r="Z222" s="1">
        <v>13</v>
      </c>
      <c r="AA222" s="1">
        <f t="shared" si="5"/>
        <v>38</v>
      </c>
      <c r="AB222" s="256"/>
    </row>
    <row r="223" spans="1:28" x14ac:dyDescent="0.25">
      <c r="A223" s="487"/>
      <c r="B223" s="260"/>
      <c r="C223" s="260"/>
      <c r="D223" s="276"/>
      <c r="E223" s="276"/>
      <c r="F223" s="260" t="s">
        <v>1622</v>
      </c>
      <c r="G223" s="178" t="s">
        <v>6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1">
        <f t="shared" si="5"/>
        <v>0</v>
      </c>
      <c r="AB223" s="539"/>
    </row>
    <row r="224" spans="1:28" ht="26.25" thickBot="1" x14ac:dyDescent="0.3">
      <c r="A224" s="487"/>
      <c r="B224" s="260"/>
      <c r="C224" s="260"/>
      <c r="D224" s="276"/>
      <c r="E224" s="276"/>
      <c r="F224" s="260"/>
      <c r="G224" s="178" t="s">
        <v>3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1">
        <f t="shared" si="5"/>
        <v>0</v>
      </c>
      <c r="AB224" s="256"/>
    </row>
    <row r="225" spans="1:28" x14ac:dyDescent="0.25">
      <c r="A225" s="482" t="s">
        <v>385</v>
      </c>
      <c r="B225" s="259" t="s">
        <v>8</v>
      </c>
      <c r="C225" s="259"/>
      <c r="D225" s="275" t="s">
        <v>1737</v>
      </c>
      <c r="E225" s="275" t="s">
        <v>1738</v>
      </c>
      <c r="F225" s="259" t="s">
        <v>1620</v>
      </c>
      <c r="G225" s="177" t="s">
        <v>6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f t="shared" si="5"/>
        <v>0</v>
      </c>
      <c r="AB225" s="255"/>
    </row>
    <row r="226" spans="1:28" ht="25.5" x14ac:dyDescent="0.25">
      <c r="A226" s="487"/>
      <c r="B226" s="260"/>
      <c r="C226" s="260"/>
      <c r="D226" s="276"/>
      <c r="E226" s="276"/>
      <c r="F226" s="260"/>
      <c r="G226" s="178" t="s">
        <v>3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f t="shared" si="5"/>
        <v>0</v>
      </c>
      <c r="AB226" s="256"/>
    </row>
    <row r="227" spans="1:28" x14ac:dyDescent="0.25">
      <c r="A227" s="487"/>
      <c r="B227" s="260"/>
      <c r="C227" s="260"/>
      <c r="D227" s="276"/>
      <c r="E227" s="276"/>
      <c r="F227" s="260" t="s">
        <v>1622</v>
      </c>
      <c r="G227" s="178" t="s">
        <v>6</v>
      </c>
      <c r="H227" s="6">
        <v>208</v>
      </c>
      <c r="I227" s="6">
        <v>198</v>
      </c>
      <c r="J227" s="6">
        <v>118</v>
      </c>
      <c r="K227" s="6">
        <v>109</v>
      </c>
      <c r="L227" s="6">
        <v>116</v>
      </c>
      <c r="M227" s="6">
        <v>167</v>
      </c>
      <c r="N227" s="6">
        <v>174</v>
      </c>
      <c r="O227" s="6">
        <v>188</v>
      </c>
      <c r="P227" s="6">
        <v>220</v>
      </c>
      <c r="Q227" s="6">
        <v>112</v>
      </c>
      <c r="R227" s="6">
        <v>129</v>
      </c>
      <c r="S227" s="6">
        <v>112</v>
      </c>
      <c r="T227" s="6">
        <v>93</v>
      </c>
      <c r="U227" s="6">
        <v>139</v>
      </c>
      <c r="V227" s="6">
        <v>144</v>
      </c>
      <c r="W227" s="6">
        <v>144</v>
      </c>
      <c r="X227" s="6">
        <v>98</v>
      </c>
      <c r="Y227" s="6">
        <v>80</v>
      </c>
      <c r="Z227" s="6">
        <v>147</v>
      </c>
      <c r="AA227" s="1">
        <f t="shared" si="5"/>
        <v>2696</v>
      </c>
      <c r="AB227" s="539"/>
    </row>
    <row r="228" spans="1:28" ht="25.5" x14ac:dyDescent="0.25">
      <c r="A228" s="487"/>
      <c r="B228" s="260"/>
      <c r="C228" s="260"/>
      <c r="D228" s="276"/>
      <c r="E228" s="276"/>
      <c r="F228" s="260"/>
      <c r="G228" s="178" t="s">
        <v>3</v>
      </c>
      <c r="H228" s="6">
        <v>208</v>
      </c>
      <c r="I228" s="6">
        <v>198</v>
      </c>
      <c r="J228" s="6">
        <v>118</v>
      </c>
      <c r="K228" s="6">
        <v>109</v>
      </c>
      <c r="L228" s="6">
        <v>116</v>
      </c>
      <c r="M228" s="6">
        <v>167</v>
      </c>
      <c r="N228" s="6">
        <v>174</v>
      </c>
      <c r="O228" s="6">
        <v>188</v>
      </c>
      <c r="P228" s="6">
        <v>220</v>
      </c>
      <c r="Q228" s="6">
        <v>112</v>
      </c>
      <c r="R228" s="6">
        <v>129</v>
      </c>
      <c r="S228" s="6">
        <v>112</v>
      </c>
      <c r="T228" s="6">
        <v>93</v>
      </c>
      <c r="U228" s="6">
        <v>139</v>
      </c>
      <c r="V228" s="6">
        <v>144</v>
      </c>
      <c r="W228" s="6">
        <v>144</v>
      </c>
      <c r="X228" s="6">
        <v>98</v>
      </c>
      <c r="Y228" s="6">
        <v>80</v>
      </c>
      <c r="Z228" s="6">
        <v>147</v>
      </c>
      <c r="AA228" s="1">
        <f t="shared" si="5"/>
        <v>2696</v>
      </c>
      <c r="AB228" s="256"/>
    </row>
    <row r="229" spans="1:28" x14ac:dyDescent="0.25">
      <c r="A229" s="487"/>
      <c r="B229" s="260" t="s">
        <v>10</v>
      </c>
      <c r="C229" s="286" t="s">
        <v>1948</v>
      </c>
      <c r="D229" s="276" t="s">
        <v>1739</v>
      </c>
      <c r="E229" s="276" t="s">
        <v>1740</v>
      </c>
      <c r="F229" s="260" t="s">
        <v>1620</v>
      </c>
      <c r="G229" s="178" t="s">
        <v>6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1">
        <f t="shared" si="5"/>
        <v>0</v>
      </c>
      <c r="AB229" s="539"/>
    </row>
    <row r="230" spans="1:28" ht="25.5" x14ac:dyDescent="0.25">
      <c r="A230" s="487"/>
      <c r="B230" s="260"/>
      <c r="C230" s="286"/>
      <c r="D230" s="276"/>
      <c r="E230" s="276"/>
      <c r="F230" s="260"/>
      <c r="G230" s="178" t="s">
        <v>3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1">
        <f t="shared" si="5"/>
        <v>0</v>
      </c>
      <c r="AB230" s="256"/>
    </row>
    <row r="231" spans="1:28" x14ac:dyDescent="0.25">
      <c r="A231" s="487"/>
      <c r="B231" s="260"/>
      <c r="C231" s="286"/>
      <c r="D231" s="276"/>
      <c r="E231" s="276"/>
      <c r="F231" s="260" t="s">
        <v>1622</v>
      </c>
      <c r="G231" s="178" t="s">
        <v>6</v>
      </c>
      <c r="H231" s="6">
        <v>114</v>
      </c>
      <c r="I231" s="6">
        <v>98</v>
      </c>
      <c r="J231" s="6">
        <v>93</v>
      </c>
      <c r="K231" s="6">
        <v>92</v>
      </c>
      <c r="L231" s="6">
        <v>56</v>
      </c>
      <c r="M231" s="6">
        <v>57</v>
      </c>
      <c r="N231" s="6">
        <v>114</v>
      </c>
      <c r="O231" s="6">
        <v>131</v>
      </c>
      <c r="P231" s="6">
        <v>87</v>
      </c>
      <c r="Q231" s="6">
        <v>46</v>
      </c>
      <c r="R231" s="6">
        <v>69</v>
      </c>
      <c r="S231" s="6">
        <v>62</v>
      </c>
      <c r="T231" s="6">
        <v>55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1">
        <f t="shared" si="5"/>
        <v>1074</v>
      </c>
      <c r="AB231" s="539"/>
    </row>
    <row r="232" spans="1:28" ht="25.5" x14ac:dyDescent="0.25">
      <c r="A232" s="487"/>
      <c r="B232" s="260"/>
      <c r="C232" s="286"/>
      <c r="D232" s="276"/>
      <c r="E232" s="276"/>
      <c r="F232" s="260"/>
      <c r="G232" s="178" t="s">
        <v>3</v>
      </c>
      <c r="H232" s="6">
        <v>114</v>
      </c>
      <c r="I232" s="6">
        <v>98</v>
      </c>
      <c r="J232" s="6">
        <v>93</v>
      </c>
      <c r="K232" s="6">
        <v>92</v>
      </c>
      <c r="L232" s="6">
        <v>56</v>
      </c>
      <c r="M232" s="6">
        <v>57</v>
      </c>
      <c r="N232" s="6">
        <v>114</v>
      </c>
      <c r="O232" s="6">
        <v>131</v>
      </c>
      <c r="P232" s="6">
        <v>87</v>
      </c>
      <c r="Q232" s="6">
        <v>46</v>
      </c>
      <c r="R232" s="6">
        <v>69</v>
      </c>
      <c r="S232" s="6">
        <v>62</v>
      </c>
      <c r="T232" s="6">
        <v>55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1">
        <f t="shared" si="5"/>
        <v>1074</v>
      </c>
      <c r="AB232" s="256"/>
    </row>
    <row r="233" spans="1:28" x14ac:dyDescent="0.25">
      <c r="A233" s="487"/>
      <c r="B233" s="260"/>
      <c r="C233" s="286" t="s">
        <v>1949</v>
      </c>
      <c r="D233" s="276" t="s">
        <v>1742</v>
      </c>
      <c r="E233" s="276" t="s">
        <v>2369</v>
      </c>
      <c r="F233" s="260" t="s">
        <v>1620</v>
      </c>
      <c r="G233" s="178" t="s">
        <v>6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1">
        <f t="shared" si="5"/>
        <v>0</v>
      </c>
      <c r="AB233" s="539"/>
    </row>
    <row r="234" spans="1:28" ht="25.5" x14ac:dyDescent="0.25">
      <c r="A234" s="487"/>
      <c r="B234" s="260"/>
      <c r="C234" s="286"/>
      <c r="D234" s="276"/>
      <c r="E234" s="276"/>
      <c r="F234" s="260"/>
      <c r="G234" s="178" t="s">
        <v>3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1">
        <f t="shared" si="5"/>
        <v>0</v>
      </c>
      <c r="AB234" s="256"/>
    </row>
    <row r="235" spans="1:28" x14ac:dyDescent="0.25">
      <c r="A235" s="487"/>
      <c r="B235" s="260"/>
      <c r="C235" s="286"/>
      <c r="D235" s="276"/>
      <c r="E235" s="276"/>
      <c r="F235" s="260" t="s">
        <v>1622</v>
      </c>
      <c r="G235" s="178" t="s">
        <v>6</v>
      </c>
      <c r="H235" s="6">
        <v>100</v>
      </c>
      <c r="I235" s="6">
        <v>101</v>
      </c>
      <c r="J235" s="6">
        <v>60</v>
      </c>
      <c r="K235" s="6">
        <v>82</v>
      </c>
      <c r="L235" s="6">
        <v>114</v>
      </c>
      <c r="M235" s="6">
        <v>84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1">
        <f t="shared" si="5"/>
        <v>541</v>
      </c>
      <c r="AB235" s="539"/>
    </row>
    <row r="236" spans="1:28" ht="26.25" thickBot="1" x14ac:dyDescent="0.3">
      <c r="A236" s="487"/>
      <c r="B236" s="260"/>
      <c r="C236" s="286"/>
      <c r="D236" s="276"/>
      <c r="E236" s="276"/>
      <c r="F236" s="260"/>
      <c r="G236" s="178" t="s">
        <v>3</v>
      </c>
      <c r="H236" s="6">
        <v>100</v>
      </c>
      <c r="I236" s="6">
        <v>101</v>
      </c>
      <c r="J236" s="6">
        <v>60</v>
      </c>
      <c r="K236" s="6">
        <v>82</v>
      </c>
      <c r="L236" s="6">
        <v>114</v>
      </c>
      <c r="M236" s="6">
        <v>84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1">
        <f t="shared" si="5"/>
        <v>541</v>
      </c>
      <c r="AB236" s="256"/>
    </row>
    <row r="237" spans="1:28" x14ac:dyDescent="0.25">
      <c r="A237" s="482" t="s">
        <v>388</v>
      </c>
      <c r="B237" s="259" t="s">
        <v>8</v>
      </c>
      <c r="C237" s="259"/>
      <c r="D237" s="275" t="s">
        <v>1743</v>
      </c>
      <c r="E237" s="275" t="s">
        <v>1744</v>
      </c>
      <c r="F237" s="259" t="s">
        <v>1620</v>
      </c>
      <c r="G237" s="177" t="s">
        <v>6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17</v>
      </c>
      <c r="X237" s="4">
        <v>1</v>
      </c>
      <c r="Y237" s="4">
        <v>29</v>
      </c>
      <c r="Z237" s="4">
        <v>26</v>
      </c>
      <c r="AA237" s="4">
        <f t="shared" si="5"/>
        <v>73</v>
      </c>
      <c r="AB237" s="255"/>
    </row>
    <row r="238" spans="1:28" ht="25.5" x14ac:dyDescent="0.25">
      <c r="A238" s="487"/>
      <c r="B238" s="260"/>
      <c r="C238" s="260"/>
      <c r="D238" s="276"/>
      <c r="E238" s="276"/>
      <c r="F238" s="260"/>
      <c r="G238" s="178" t="s">
        <v>3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f t="shared" si="5"/>
        <v>0</v>
      </c>
      <c r="AB238" s="256"/>
    </row>
    <row r="239" spans="1:28" x14ac:dyDescent="0.25">
      <c r="A239" s="487"/>
      <c r="B239" s="260"/>
      <c r="C239" s="260"/>
      <c r="D239" s="276"/>
      <c r="E239" s="276"/>
      <c r="F239" s="260" t="s">
        <v>1622</v>
      </c>
      <c r="G239" s="178" t="s">
        <v>6</v>
      </c>
      <c r="H239" s="6">
        <v>182</v>
      </c>
      <c r="I239" s="6">
        <v>184</v>
      </c>
      <c r="J239" s="6">
        <v>195</v>
      </c>
      <c r="K239" s="6">
        <v>142</v>
      </c>
      <c r="L239" s="6">
        <v>205</v>
      </c>
      <c r="M239" s="6">
        <v>183</v>
      </c>
      <c r="N239" s="6">
        <v>178</v>
      </c>
      <c r="O239" s="6">
        <v>86</v>
      </c>
      <c r="P239" s="6">
        <v>125</v>
      </c>
      <c r="Q239" s="6">
        <v>52</v>
      </c>
      <c r="R239" s="6">
        <v>43</v>
      </c>
      <c r="S239" s="6">
        <v>62</v>
      </c>
      <c r="T239" s="6">
        <v>64</v>
      </c>
      <c r="U239" s="6">
        <v>68</v>
      </c>
      <c r="V239" s="6">
        <v>100</v>
      </c>
      <c r="W239" s="6">
        <v>111</v>
      </c>
      <c r="X239" s="6">
        <v>130</v>
      </c>
      <c r="Y239" s="6">
        <v>96</v>
      </c>
      <c r="Z239" s="6">
        <v>110</v>
      </c>
      <c r="AA239" s="1">
        <f t="shared" si="5"/>
        <v>2316</v>
      </c>
      <c r="AB239" s="539"/>
    </row>
    <row r="240" spans="1:28" ht="25.5" x14ac:dyDescent="0.25">
      <c r="A240" s="487"/>
      <c r="B240" s="260"/>
      <c r="C240" s="260"/>
      <c r="D240" s="276"/>
      <c r="E240" s="276"/>
      <c r="F240" s="260"/>
      <c r="G240" s="178" t="s">
        <v>3</v>
      </c>
      <c r="H240" s="6">
        <v>0</v>
      </c>
      <c r="I240" s="6">
        <v>0</v>
      </c>
      <c r="J240" s="6">
        <v>0</v>
      </c>
      <c r="K240" s="6">
        <v>0</v>
      </c>
      <c r="L240" s="6">
        <v>205</v>
      </c>
      <c r="M240" s="6">
        <v>183</v>
      </c>
      <c r="N240" s="6">
        <v>178</v>
      </c>
      <c r="O240" s="6">
        <v>86</v>
      </c>
      <c r="P240" s="6">
        <v>125</v>
      </c>
      <c r="Q240" s="6">
        <v>52</v>
      </c>
      <c r="R240" s="6">
        <v>43</v>
      </c>
      <c r="S240" s="6">
        <v>62</v>
      </c>
      <c r="T240" s="6">
        <v>64</v>
      </c>
      <c r="U240" s="6">
        <v>68</v>
      </c>
      <c r="V240" s="6">
        <v>100</v>
      </c>
      <c r="W240" s="6">
        <v>111</v>
      </c>
      <c r="X240" s="6">
        <v>130</v>
      </c>
      <c r="Y240" s="6">
        <v>96</v>
      </c>
      <c r="Z240" s="6">
        <v>17</v>
      </c>
      <c r="AA240" s="1">
        <f t="shared" si="5"/>
        <v>1520</v>
      </c>
      <c r="AB240" s="256"/>
    </row>
    <row r="241" spans="1:28" x14ac:dyDescent="0.25">
      <c r="A241" s="487"/>
      <c r="B241" s="260" t="s">
        <v>10</v>
      </c>
      <c r="C241" s="286" t="s">
        <v>1200</v>
      </c>
      <c r="D241" s="276" t="s">
        <v>1745</v>
      </c>
      <c r="E241" s="276" t="s">
        <v>1746</v>
      </c>
      <c r="F241" s="260" t="s">
        <v>1620</v>
      </c>
      <c r="G241" s="178" t="s">
        <v>6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1">
        <f t="shared" si="5"/>
        <v>0</v>
      </c>
      <c r="AB241" s="539"/>
    </row>
    <row r="242" spans="1:28" ht="25.5" x14ac:dyDescent="0.25">
      <c r="A242" s="487"/>
      <c r="B242" s="260"/>
      <c r="C242" s="286"/>
      <c r="D242" s="276"/>
      <c r="E242" s="276"/>
      <c r="F242" s="260"/>
      <c r="G242" s="178" t="s">
        <v>3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1">
        <f t="shared" si="5"/>
        <v>0</v>
      </c>
      <c r="AB242" s="256"/>
    </row>
    <row r="243" spans="1:28" x14ac:dyDescent="0.25">
      <c r="A243" s="487"/>
      <c r="B243" s="260"/>
      <c r="C243" s="286"/>
      <c r="D243" s="276"/>
      <c r="E243" s="276"/>
      <c r="F243" s="260" t="s">
        <v>1622</v>
      </c>
      <c r="G243" s="178" t="s">
        <v>6</v>
      </c>
      <c r="H243" s="6">
        <v>137</v>
      </c>
      <c r="I243" s="6">
        <v>136</v>
      </c>
      <c r="J243" s="6">
        <v>88</v>
      </c>
      <c r="K243" s="6">
        <v>116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1">
        <f t="shared" si="5"/>
        <v>477</v>
      </c>
      <c r="AB243" s="539"/>
    </row>
    <row r="244" spans="1:28" ht="25.5" x14ac:dyDescent="0.25">
      <c r="A244" s="487"/>
      <c r="B244" s="260"/>
      <c r="C244" s="286"/>
      <c r="D244" s="276"/>
      <c r="E244" s="276"/>
      <c r="F244" s="260"/>
      <c r="G244" s="178" t="s">
        <v>3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1">
        <f t="shared" si="5"/>
        <v>0</v>
      </c>
      <c r="AB244" s="256"/>
    </row>
    <row r="245" spans="1:28" x14ac:dyDescent="0.25">
      <c r="A245" s="487"/>
      <c r="B245" s="260"/>
      <c r="C245" s="286" t="s">
        <v>1741</v>
      </c>
      <c r="D245" s="276" t="s">
        <v>1747</v>
      </c>
      <c r="E245" s="276" t="s">
        <v>1748</v>
      </c>
      <c r="F245" s="260" t="s">
        <v>1620</v>
      </c>
      <c r="G245" s="178" t="s">
        <v>6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1">
        <f t="shared" si="5"/>
        <v>0</v>
      </c>
      <c r="AB245" s="539"/>
    </row>
    <row r="246" spans="1:28" ht="25.5" x14ac:dyDescent="0.25">
      <c r="A246" s="487"/>
      <c r="B246" s="260"/>
      <c r="C246" s="286"/>
      <c r="D246" s="276"/>
      <c r="E246" s="276"/>
      <c r="F246" s="260"/>
      <c r="G246" s="178" t="s">
        <v>3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1">
        <f t="shared" si="5"/>
        <v>0</v>
      </c>
      <c r="AB246" s="256"/>
    </row>
    <row r="247" spans="1:28" x14ac:dyDescent="0.25">
      <c r="A247" s="487"/>
      <c r="B247" s="260"/>
      <c r="C247" s="286"/>
      <c r="D247" s="276"/>
      <c r="E247" s="276"/>
      <c r="F247" s="260" t="s">
        <v>1622</v>
      </c>
      <c r="G247" s="178" t="s">
        <v>6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/>
      <c r="W247" s="6"/>
      <c r="X247" s="6"/>
      <c r="Y247" s="6"/>
      <c r="Z247" s="6"/>
      <c r="AA247" s="1">
        <f t="shared" si="5"/>
        <v>0</v>
      </c>
      <c r="AB247" s="539" t="s">
        <v>2344</v>
      </c>
    </row>
    <row r="248" spans="1:28" ht="26.25" thickBot="1" x14ac:dyDescent="0.3">
      <c r="A248" s="487"/>
      <c r="B248" s="260"/>
      <c r="C248" s="286"/>
      <c r="D248" s="276"/>
      <c r="E248" s="276"/>
      <c r="F248" s="260"/>
      <c r="G248" s="178" t="s">
        <v>3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1">
        <f t="shared" si="5"/>
        <v>0</v>
      </c>
      <c r="AB248" s="256"/>
    </row>
    <row r="249" spans="1:28" x14ac:dyDescent="0.25">
      <c r="A249" s="482" t="s">
        <v>391</v>
      </c>
      <c r="B249" s="259" t="s">
        <v>8</v>
      </c>
      <c r="C249" s="259"/>
      <c r="D249" s="275" t="s">
        <v>1749</v>
      </c>
      <c r="E249" s="543">
        <v>1024240680210</v>
      </c>
      <c r="F249" s="259" t="s">
        <v>1620</v>
      </c>
      <c r="G249" s="177" t="s">
        <v>6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f t="shared" si="5"/>
        <v>0</v>
      </c>
      <c r="AB249" s="255"/>
    </row>
    <row r="250" spans="1:28" ht="25.5" x14ac:dyDescent="0.25">
      <c r="A250" s="487"/>
      <c r="B250" s="260"/>
      <c r="C250" s="260"/>
      <c r="D250" s="276"/>
      <c r="E250" s="544"/>
      <c r="F250" s="260"/>
      <c r="G250" s="178" t="s">
        <v>3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f t="shared" si="5"/>
        <v>0</v>
      </c>
      <c r="AB250" s="256"/>
    </row>
    <row r="251" spans="1:28" x14ac:dyDescent="0.25">
      <c r="A251" s="487"/>
      <c r="B251" s="260"/>
      <c r="C251" s="260"/>
      <c r="D251" s="276"/>
      <c r="E251" s="544"/>
      <c r="F251" s="260" t="s">
        <v>1622</v>
      </c>
      <c r="G251" s="178" t="s">
        <v>6</v>
      </c>
      <c r="H251" s="6">
        <f>611+12+17+9</f>
        <v>649</v>
      </c>
      <c r="I251" s="6">
        <f>445+1+5+2+15</f>
        <v>468</v>
      </c>
      <c r="J251" s="6">
        <f>2+4+551+1+2</f>
        <v>560</v>
      </c>
      <c r="K251" s="6">
        <f>663+6+1+2+1</f>
        <v>673</v>
      </c>
      <c r="L251" s="6">
        <f>532+10+2+3</f>
        <v>547</v>
      </c>
      <c r="M251" s="6">
        <f>608+3+1</f>
        <v>612</v>
      </c>
      <c r="N251" s="6">
        <f>586+3+1</f>
        <v>590</v>
      </c>
      <c r="O251" s="6">
        <f>581+2+1</f>
        <v>584</v>
      </c>
      <c r="P251" s="6">
        <f>469+1</f>
        <v>470</v>
      </c>
      <c r="Q251" s="6">
        <f>492+1</f>
        <v>493</v>
      </c>
      <c r="R251" s="6">
        <f>362+5</f>
        <v>367</v>
      </c>
      <c r="S251" s="6">
        <v>323</v>
      </c>
      <c r="T251" s="6">
        <v>331</v>
      </c>
      <c r="U251" s="6">
        <v>105</v>
      </c>
      <c r="V251" s="6">
        <v>162</v>
      </c>
      <c r="W251" s="6">
        <v>141</v>
      </c>
      <c r="X251" s="6">
        <v>157</v>
      </c>
      <c r="Y251" s="6">
        <v>210</v>
      </c>
      <c r="Z251" s="6">
        <v>213</v>
      </c>
      <c r="AA251" s="1">
        <f t="shared" si="5"/>
        <v>7655</v>
      </c>
      <c r="AB251" s="539" t="s">
        <v>2342</v>
      </c>
    </row>
    <row r="252" spans="1:28" ht="26.25" thickBot="1" x14ac:dyDescent="0.3">
      <c r="A252" s="487"/>
      <c r="B252" s="260"/>
      <c r="C252" s="260"/>
      <c r="D252" s="276"/>
      <c r="E252" s="544"/>
      <c r="F252" s="260"/>
      <c r="G252" s="178" t="s">
        <v>3</v>
      </c>
      <c r="H252" s="6">
        <v>611</v>
      </c>
      <c r="I252" s="6">
        <v>445</v>
      </c>
      <c r="J252" s="6">
        <v>551</v>
      </c>
      <c r="K252" s="6">
        <v>663</v>
      </c>
      <c r="L252" s="6">
        <v>532</v>
      </c>
      <c r="M252" s="6">
        <v>608</v>
      </c>
      <c r="N252" s="6">
        <v>586</v>
      </c>
      <c r="O252" s="6">
        <v>581</v>
      </c>
      <c r="P252" s="6">
        <v>469</v>
      </c>
      <c r="Q252" s="6">
        <v>492</v>
      </c>
      <c r="R252" s="6">
        <v>362</v>
      </c>
      <c r="S252" s="6">
        <v>323</v>
      </c>
      <c r="T252" s="6">
        <v>331</v>
      </c>
      <c r="U252" s="6">
        <v>105</v>
      </c>
      <c r="V252" s="6">
        <v>162</v>
      </c>
      <c r="W252" s="6">
        <v>141</v>
      </c>
      <c r="X252" s="6">
        <v>157</v>
      </c>
      <c r="Y252" s="6">
        <v>210</v>
      </c>
      <c r="Z252" s="6">
        <v>213</v>
      </c>
      <c r="AA252" s="1">
        <f t="shared" si="5"/>
        <v>7542</v>
      </c>
      <c r="AB252" s="256"/>
    </row>
    <row r="253" spans="1:28" x14ac:dyDescent="0.25">
      <c r="A253" s="482" t="s">
        <v>393</v>
      </c>
      <c r="B253" s="259" t="s">
        <v>8</v>
      </c>
      <c r="C253" s="259"/>
      <c r="D253" s="275" t="s">
        <v>1750</v>
      </c>
      <c r="E253" s="275" t="s">
        <v>1751</v>
      </c>
      <c r="F253" s="259" t="s">
        <v>1620</v>
      </c>
      <c r="G253" s="177" t="s">
        <v>6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f t="shared" si="5"/>
        <v>0</v>
      </c>
      <c r="AB253" s="255"/>
    </row>
    <row r="254" spans="1:28" ht="25.5" x14ac:dyDescent="0.25">
      <c r="A254" s="487"/>
      <c r="B254" s="260"/>
      <c r="C254" s="260"/>
      <c r="D254" s="276"/>
      <c r="E254" s="276"/>
      <c r="F254" s="260"/>
      <c r="G254" s="178" t="s">
        <v>3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f t="shared" si="5"/>
        <v>0</v>
      </c>
      <c r="AB254" s="256"/>
    </row>
    <row r="255" spans="1:28" x14ac:dyDescent="0.25">
      <c r="A255" s="487"/>
      <c r="B255" s="260"/>
      <c r="C255" s="260"/>
      <c r="D255" s="276"/>
      <c r="E255" s="276"/>
      <c r="F255" s="260" t="s">
        <v>1622</v>
      </c>
      <c r="G255" s="178" t="s">
        <v>6</v>
      </c>
      <c r="H255" s="6">
        <v>333</v>
      </c>
      <c r="I255" s="6">
        <v>352</v>
      </c>
      <c r="J255" s="6">
        <v>410</v>
      </c>
      <c r="K255" s="6">
        <v>539</v>
      </c>
      <c r="L255" s="6">
        <v>527</v>
      </c>
      <c r="M255" s="6">
        <v>520</v>
      </c>
      <c r="N255" s="6">
        <v>502</v>
      </c>
      <c r="O255" s="6">
        <v>412</v>
      </c>
      <c r="P255" s="6">
        <v>387</v>
      </c>
      <c r="Q255" s="6">
        <v>302</v>
      </c>
      <c r="R255" s="6">
        <v>196</v>
      </c>
      <c r="S255" s="6">
        <v>216</v>
      </c>
      <c r="T255" s="6">
        <v>228</v>
      </c>
      <c r="U255" s="6">
        <v>237</v>
      </c>
      <c r="V255" s="6">
        <v>243</v>
      </c>
      <c r="W255" s="6">
        <v>283</v>
      </c>
      <c r="X255" s="6">
        <v>268</v>
      </c>
      <c r="Y255" s="6">
        <v>240</v>
      </c>
      <c r="Z255" s="6">
        <v>287</v>
      </c>
      <c r="AA255" s="1">
        <f t="shared" si="5"/>
        <v>6482</v>
      </c>
      <c r="AB255" s="539"/>
    </row>
    <row r="256" spans="1:28" ht="25.5" x14ac:dyDescent="0.25">
      <c r="A256" s="487"/>
      <c r="B256" s="260"/>
      <c r="C256" s="260"/>
      <c r="D256" s="276"/>
      <c r="E256" s="276"/>
      <c r="F256" s="260"/>
      <c r="G256" s="178" t="s">
        <v>3</v>
      </c>
      <c r="H256" s="6">
        <v>333</v>
      </c>
      <c r="I256" s="6">
        <v>352</v>
      </c>
      <c r="J256" s="6">
        <v>410</v>
      </c>
      <c r="K256" s="6">
        <v>539</v>
      </c>
      <c r="L256" s="6">
        <v>527</v>
      </c>
      <c r="M256" s="6">
        <v>520</v>
      </c>
      <c r="N256" s="6">
        <v>502</v>
      </c>
      <c r="O256" s="6">
        <v>412</v>
      </c>
      <c r="P256" s="6">
        <v>387</v>
      </c>
      <c r="Q256" s="6">
        <v>302</v>
      </c>
      <c r="R256" s="6">
        <v>196</v>
      </c>
      <c r="S256" s="6">
        <v>216</v>
      </c>
      <c r="T256" s="6">
        <v>228</v>
      </c>
      <c r="U256" s="6">
        <v>237</v>
      </c>
      <c r="V256" s="6">
        <v>243</v>
      </c>
      <c r="W256" s="6">
        <v>283</v>
      </c>
      <c r="X256" s="6">
        <v>268</v>
      </c>
      <c r="Y256" s="6">
        <v>240</v>
      </c>
      <c r="Z256" s="6">
        <v>287</v>
      </c>
      <c r="AA256" s="1">
        <f t="shared" si="5"/>
        <v>6482</v>
      </c>
      <c r="AB256" s="256"/>
    </row>
    <row r="257" spans="1:28" x14ac:dyDescent="0.25">
      <c r="A257" s="487"/>
      <c r="B257" s="260" t="s">
        <v>10</v>
      </c>
      <c r="C257" s="286" t="s">
        <v>1950</v>
      </c>
      <c r="D257" s="276" t="s">
        <v>1752</v>
      </c>
      <c r="E257" s="276" t="s">
        <v>1753</v>
      </c>
      <c r="F257" s="260" t="s">
        <v>1620</v>
      </c>
      <c r="G257" s="178" t="s">
        <v>6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1">
        <f t="shared" ref="AA257:AA320" si="6">SUM(H257:Z257)</f>
        <v>0</v>
      </c>
      <c r="AB257" s="539"/>
    </row>
    <row r="258" spans="1:28" ht="25.5" x14ac:dyDescent="0.25">
      <c r="A258" s="487"/>
      <c r="B258" s="260"/>
      <c r="C258" s="286"/>
      <c r="D258" s="276"/>
      <c r="E258" s="276"/>
      <c r="F258" s="260"/>
      <c r="G258" s="178" t="s">
        <v>3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1">
        <f t="shared" si="6"/>
        <v>0</v>
      </c>
      <c r="AB258" s="256"/>
    </row>
    <row r="259" spans="1:28" x14ac:dyDescent="0.25">
      <c r="A259" s="487"/>
      <c r="B259" s="260"/>
      <c r="C259" s="286"/>
      <c r="D259" s="276"/>
      <c r="E259" s="276"/>
      <c r="F259" s="260" t="s">
        <v>1622</v>
      </c>
      <c r="G259" s="178" t="s">
        <v>6</v>
      </c>
      <c r="H259" s="6">
        <v>243</v>
      </c>
      <c r="I259" s="6">
        <v>338</v>
      </c>
      <c r="J259" s="6">
        <v>128</v>
      </c>
      <c r="K259" s="6">
        <v>234</v>
      </c>
      <c r="L259" s="6">
        <v>181</v>
      </c>
      <c r="M259" s="6">
        <v>189</v>
      </c>
      <c r="N259" s="6">
        <v>206</v>
      </c>
      <c r="O259" s="6">
        <v>178</v>
      </c>
      <c r="P259" s="6">
        <v>152</v>
      </c>
      <c r="Q259" s="6">
        <v>24</v>
      </c>
      <c r="R259" s="6">
        <v>129</v>
      </c>
      <c r="S259" s="6">
        <v>61</v>
      </c>
      <c r="T259" s="6">
        <v>47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1">
        <f t="shared" si="6"/>
        <v>2110</v>
      </c>
      <c r="AB259" s="539"/>
    </row>
    <row r="260" spans="1:28" ht="26.25" thickBot="1" x14ac:dyDescent="0.3">
      <c r="A260" s="487"/>
      <c r="B260" s="260"/>
      <c r="C260" s="286"/>
      <c r="D260" s="276"/>
      <c r="E260" s="276"/>
      <c r="F260" s="260"/>
      <c r="G260" s="178" t="s">
        <v>3</v>
      </c>
      <c r="H260" s="6">
        <v>243</v>
      </c>
      <c r="I260" s="6">
        <v>338</v>
      </c>
      <c r="J260" s="6">
        <v>128</v>
      </c>
      <c r="K260" s="6">
        <v>234</v>
      </c>
      <c r="L260" s="6">
        <v>181</v>
      </c>
      <c r="M260" s="6">
        <v>189</v>
      </c>
      <c r="N260" s="6">
        <v>206</v>
      </c>
      <c r="O260" s="6">
        <v>178</v>
      </c>
      <c r="P260" s="6">
        <v>152</v>
      </c>
      <c r="Q260" s="6">
        <v>24</v>
      </c>
      <c r="R260" s="6">
        <v>129</v>
      </c>
      <c r="S260" s="6">
        <v>61</v>
      </c>
      <c r="T260" s="6">
        <v>47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1">
        <f t="shared" si="6"/>
        <v>2110</v>
      </c>
      <c r="AB260" s="256"/>
    </row>
    <row r="261" spans="1:28" x14ac:dyDescent="0.25">
      <c r="A261" s="482" t="s">
        <v>396</v>
      </c>
      <c r="B261" s="259" t="s">
        <v>8</v>
      </c>
      <c r="C261" s="259"/>
      <c r="D261" s="275" t="s">
        <v>1754</v>
      </c>
      <c r="E261" s="275" t="s">
        <v>1755</v>
      </c>
      <c r="F261" s="259" t="s">
        <v>1620</v>
      </c>
      <c r="G261" s="177" t="s">
        <v>6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f t="shared" si="6"/>
        <v>0</v>
      </c>
      <c r="AB261" s="255"/>
    </row>
    <row r="262" spans="1:28" ht="25.5" x14ac:dyDescent="0.25">
      <c r="A262" s="487"/>
      <c r="B262" s="260"/>
      <c r="C262" s="260"/>
      <c r="D262" s="276"/>
      <c r="E262" s="276"/>
      <c r="F262" s="260"/>
      <c r="G262" s="178" t="s">
        <v>3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f t="shared" si="6"/>
        <v>0</v>
      </c>
      <c r="AB262" s="256"/>
    </row>
    <row r="263" spans="1:28" x14ac:dyDescent="0.25">
      <c r="A263" s="487"/>
      <c r="B263" s="260"/>
      <c r="C263" s="260"/>
      <c r="D263" s="276"/>
      <c r="E263" s="276"/>
      <c r="F263" s="260" t="s">
        <v>1622</v>
      </c>
      <c r="G263" s="178" t="s">
        <v>6</v>
      </c>
      <c r="H263" s="6">
        <v>439</v>
      </c>
      <c r="I263" s="6">
        <v>541</v>
      </c>
      <c r="J263" s="6">
        <v>372</v>
      </c>
      <c r="K263" s="6">
        <v>302</v>
      </c>
      <c r="L263" s="6">
        <v>481</v>
      </c>
      <c r="M263" s="6">
        <v>728</v>
      </c>
      <c r="N263" s="6">
        <v>568</v>
      </c>
      <c r="O263" s="6">
        <v>539</v>
      </c>
      <c r="P263" s="6">
        <v>597</v>
      </c>
      <c r="Q263" s="6">
        <v>598</v>
      </c>
      <c r="R263" s="6">
        <v>412</v>
      </c>
      <c r="S263" s="6">
        <v>406</v>
      </c>
      <c r="T263" s="6">
        <v>430</v>
      </c>
      <c r="U263" s="6">
        <v>368</v>
      </c>
      <c r="V263" s="6">
        <v>336</v>
      </c>
      <c r="W263" s="6">
        <v>285</v>
      </c>
      <c r="X263" s="6">
        <v>301</v>
      </c>
      <c r="Y263" s="6">
        <v>289</v>
      </c>
      <c r="Z263" s="6">
        <v>229</v>
      </c>
      <c r="AA263" s="1">
        <f t="shared" si="6"/>
        <v>8221</v>
      </c>
      <c r="AB263" s="539"/>
    </row>
    <row r="264" spans="1:28" ht="26.25" thickBot="1" x14ac:dyDescent="0.3">
      <c r="A264" s="487"/>
      <c r="B264" s="260"/>
      <c r="C264" s="260"/>
      <c r="D264" s="276"/>
      <c r="E264" s="276"/>
      <c r="F264" s="260"/>
      <c r="G264" s="178" t="s">
        <v>3</v>
      </c>
      <c r="H264" s="6">
        <v>439</v>
      </c>
      <c r="I264" s="6">
        <v>541</v>
      </c>
      <c r="J264" s="6">
        <v>372</v>
      </c>
      <c r="K264" s="6">
        <v>302</v>
      </c>
      <c r="L264" s="6">
        <v>481</v>
      </c>
      <c r="M264" s="6">
        <v>728</v>
      </c>
      <c r="N264" s="6">
        <v>568</v>
      </c>
      <c r="O264" s="6">
        <v>539</v>
      </c>
      <c r="P264" s="6">
        <v>597</v>
      </c>
      <c r="Q264" s="6">
        <v>598</v>
      </c>
      <c r="R264" s="6">
        <v>412</v>
      </c>
      <c r="S264" s="6">
        <v>406</v>
      </c>
      <c r="T264" s="6">
        <v>430</v>
      </c>
      <c r="U264" s="6">
        <v>368</v>
      </c>
      <c r="V264" s="6">
        <v>336</v>
      </c>
      <c r="W264" s="6">
        <v>285</v>
      </c>
      <c r="X264" s="6">
        <v>301</v>
      </c>
      <c r="Y264" s="6">
        <v>289</v>
      </c>
      <c r="Z264" s="6">
        <v>229</v>
      </c>
      <c r="AA264" s="1">
        <f t="shared" si="6"/>
        <v>8221</v>
      </c>
      <c r="AB264" s="256"/>
    </row>
    <row r="265" spans="1:28" x14ac:dyDescent="0.25">
      <c r="A265" s="482" t="s">
        <v>399</v>
      </c>
      <c r="B265" s="259" t="s">
        <v>8</v>
      </c>
      <c r="C265" s="259"/>
      <c r="D265" s="275" t="s">
        <v>1942</v>
      </c>
      <c r="E265" s="275" t="s">
        <v>1756</v>
      </c>
      <c r="F265" s="259" t="s">
        <v>1620</v>
      </c>
      <c r="G265" s="177" t="s">
        <v>6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f t="shared" si="6"/>
        <v>0</v>
      </c>
      <c r="AB265" s="255"/>
    </row>
    <row r="266" spans="1:28" ht="25.5" x14ac:dyDescent="0.25">
      <c r="A266" s="487"/>
      <c r="B266" s="260"/>
      <c r="C266" s="260"/>
      <c r="D266" s="276"/>
      <c r="E266" s="276"/>
      <c r="F266" s="260"/>
      <c r="G266" s="178" t="s">
        <v>3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f t="shared" si="6"/>
        <v>0</v>
      </c>
      <c r="AB266" s="256"/>
    </row>
    <row r="267" spans="1:28" x14ac:dyDescent="0.25">
      <c r="A267" s="487"/>
      <c r="B267" s="260"/>
      <c r="C267" s="260"/>
      <c r="D267" s="276"/>
      <c r="E267" s="276"/>
      <c r="F267" s="260" t="s">
        <v>1622</v>
      </c>
      <c r="G267" s="178" t="s">
        <v>6</v>
      </c>
      <c r="H267" s="6">
        <v>192</v>
      </c>
      <c r="I267" s="6">
        <v>182</v>
      </c>
      <c r="J267" s="6">
        <v>236</v>
      </c>
      <c r="K267" s="6">
        <v>279</v>
      </c>
      <c r="L267" s="6">
        <v>441</v>
      </c>
      <c r="M267" s="6">
        <v>370</v>
      </c>
      <c r="N267" s="6">
        <v>307</v>
      </c>
      <c r="O267" s="6">
        <v>320</v>
      </c>
      <c r="P267" s="6">
        <v>300</v>
      </c>
      <c r="Q267" s="6">
        <v>342</v>
      </c>
      <c r="R267" s="6">
        <v>178</v>
      </c>
      <c r="S267" s="6">
        <v>173</v>
      </c>
      <c r="T267" s="6">
        <v>187</v>
      </c>
      <c r="U267" s="6">
        <v>164</v>
      </c>
      <c r="V267" s="6">
        <v>217</v>
      </c>
      <c r="W267" s="6">
        <v>158</v>
      </c>
      <c r="X267" s="6">
        <v>174</v>
      </c>
      <c r="Y267" s="6">
        <v>157</v>
      </c>
      <c r="Z267" s="6">
        <v>150</v>
      </c>
      <c r="AA267" s="1">
        <f t="shared" si="6"/>
        <v>4527</v>
      </c>
      <c r="AB267" s="539"/>
    </row>
    <row r="268" spans="1:28" ht="26.25" thickBot="1" x14ac:dyDescent="0.3">
      <c r="A268" s="487"/>
      <c r="B268" s="260"/>
      <c r="C268" s="260"/>
      <c r="D268" s="276"/>
      <c r="E268" s="276"/>
      <c r="F268" s="260"/>
      <c r="G268" s="178" t="s">
        <v>3</v>
      </c>
      <c r="H268" s="6">
        <v>192</v>
      </c>
      <c r="I268" s="6">
        <v>182</v>
      </c>
      <c r="J268" s="6">
        <v>236</v>
      </c>
      <c r="K268" s="6">
        <v>279</v>
      </c>
      <c r="L268" s="6">
        <v>441</v>
      </c>
      <c r="M268" s="6">
        <v>370</v>
      </c>
      <c r="N268" s="6">
        <v>307</v>
      </c>
      <c r="O268" s="6">
        <v>320</v>
      </c>
      <c r="P268" s="6">
        <v>300</v>
      </c>
      <c r="Q268" s="6">
        <v>342</v>
      </c>
      <c r="R268" s="6">
        <v>178</v>
      </c>
      <c r="S268" s="6">
        <v>173</v>
      </c>
      <c r="T268" s="6">
        <v>187</v>
      </c>
      <c r="U268" s="6">
        <v>164</v>
      </c>
      <c r="V268" s="6">
        <v>217</v>
      </c>
      <c r="W268" s="6">
        <v>158</v>
      </c>
      <c r="X268" s="6">
        <v>174</v>
      </c>
      <c r="Y268" s="6">
        <v>157</v>
      </c>
      <c r="Z268" s="6">
        <v>150</v>
      </c>
      <c r="AA268" s="1">
        <f t="shared" si="6"/>
        <v>4527</v>
      </c>
      <c r="AB268" s="256"/>
    </row>
    <row r="269" spans="1:28" x14ac:dyDescent="0.25">
      <c r="A269" s="482" t="s">
        <v>404</v>
      </c>
      <c r="B269" s="259" t="s">
        <v>8</v>
      </c>
      <c r="C269" s="259"/>
      <c r="D269" s="275" t="s">
        <v>1757</v>
      </c>
      <c r="E269" s="275" t="s">
        <v>1758</v>
      </c>
      <c r="F269" s="259" t="s">
        <v>1620</v>
      </c>
      <c r="G269" s="177" t="s">
        <v>6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f t="shared" si="6"/>
        <v>0</v>
      </c>
      <c r="AB269" s="255"/>
    </row>
    <row r="270" spans="1:28" ht="25.5" x14ac:dyDescent="0.25">
      <c r="A270" s="487"/>
      <c r="B270" s="260"/>
      <c r="C270" s="260"/>
      <c r="D270" s="276"/>
      <c r="E270" s="276"/>
      <c r="F270" s="260"/>
      <c r="G270" s="178" t="s">
        <v>3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f t="shared" si="6"/>
        <v>0</v>
      </c>
      <c r="AB270" s="256"/>
    </row>
    <row r="271" spans="1:28" x14ac:dyDescent="0.25">
      <c r="A271" s="487"/>
      <c r="B271" s="260"/>
      <c r="C271" s="260"/>
      <c r="D271" s="276"/>
      <c r="E271" s="276"/>
      <c r="F271" s="260" t="s">
        <v>1622</v>
      </c>
      <c r="G271" s="178" t="s">
        <v>6</v>
      </c>
      <c r="H271" s="6">
        <v>211</v>
      </c>
      <c r="I271" s="6">
        <v>225</v>
      </c>
      <c r="J271" s="6">
        <v>170</v>
      </c>
      <c r="K271" s="6">
        <v>190</v>
      </c>
      <c r="L271" s="6">
        <v>180</v>
      </c>
      <c r="M271" s="6">
        <v>171</v>
      </c>
      <c r="N271" s="6">
        <v>167</v>
      </c>
      <c r="O271" s="6">
        <v>171</v>
      </c>
      <c r="P271" s="6">
        <v>165</v>
      </c>
      <c r="Q271" s="6">
        <v>186</v>
      </c>
      <c r="R271" s="6">
        <v>170</v>
      </c>
      <c r="S271" s="6">
        <v>179</v>
      </c>
      <c r="T271" s="6">
        <v>200</v>
      </c>
      <c r="U271" s="6">
        <v>197</v>
      </c>
      <c r="V271" s="6">
        <v>178</v>
      </c>
      <c r="W271" s="6">
        <v>208</v>
      </c>
      <c r="X271" s="6">
        <v>173</v>
      </c>
      <c r="Y271" s="6">
        <v>156</v>
      </c>
      <c r="Z271" s="6">
        <v>193</v>
      </c>
      <c r="AA271" s="1">
        <f t="shared" si="6"/>
        <v>3490</v>
      </c>
      <c r="AB271" s="539"/>
    </row>
    <row r="272" spans="1:28" ht="26.25" thickBot="1" x14ac:dyDescent="0.3">
      <c r="A272" s="487"/>
      <c r="B272" s="260"/>
      <c r="C272" s="260"/>
      <c r="D272" s="276"/>
      <c r="E272" s="276"/>
      <c r="F272" s="260"/>
      <c r="G272" s="178" t="s">
        <v>3</v>
      </c>
      <c r="H272" s="6">
        <v>205</v>
      </c>
      <c r="I272" s="6">
        <v>229</v>
      </c>
      <c r="J272" s="6">
        <v>170</v>
      </c>
      <c r="K272" s="6">
        <v>171</v>
      </c>
      <c r="L272" s="6">
        <v>181</v>
      </c>
      <c r="M272" s="6">
        <v>184</v>
      </c>
      <c r="N272" s="6">
        <v>186</v>
      </c>
      <c r="O272" s="6">
        <v>183</v>
      </c>
      <c r="P272" s="6">
        <v>181</v>
      </c>
      <c r="Q272" s="6">
        <v>186</v>
      </c>
      <c r="R272" s="6">
        <v>170</v>
      </c>
      <c r="S272" s="6">
        <v>179</v>
      </c>
      <c r="T272" s="6">
        <v>200</v>
      </c>
      <c r="U272" s="6">
        <v>197</v>
      </c>
      <c r="V272" s="6">
        <v>184</v>
      </c>
      <c r="W272" s="6">
        <v>222</v>
      </c>
      <c r="X272" s="6">
        <v>176</v>
      </c>
      <c r="Y272" s="6">
        <v>161</v>
      </c>
      <c r="Z272" s="6">
        <v>193</v>
      </c>
      <c r="AA272" s="1">
        <f t="shared" si="6"/>
        <v>3558</v>
      </c>
      <c r="AB272" s="256"/>
    </row>
    <row r="273" spans="1:28" x14ac:dyDescent="0.25">
      <c r="A273" s="482" t="s">
        <v>409</v>
      </c>
      <c r="B273" s="259" t="s">
        <v>8</v>
      </c>
      <c r="C273" s="259"/>
      <c r="D273" s="275" t="s">
        <v>1759</v>
      </c>
      <c r="E273" s="275" t="s">
        <v>1760</v>
      </c>
      <c r="F273" s="259" t="s">
        <v>1620</v>
      </c>
      <c r="G273" s="177" t="s">
        <v>6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f t="shared" si="6"/>
        <v>0</v>
      </c>
      <c r="AB273" s="255"/>
    </row>
    <row r="274" spans="1:28" ht="25.5" x14ac:dyDescent="0.25">
      <c r="A274" s="487"/>
      <c r="B274" s="260"/>
      <c r="C274" s="260"/>
      <c r="D274" s="276"/>
      <c r="E274" s="276"/>
      <c r="F274" s="260"/>
      <c r="G274" s="178" t="s">
        <v>3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f t="shared" si="6"/>
        <v>0</v>
      </c>
      <c r="AB274" s="256"/>
    </row>
    <row r="275" spans="1:28" x14ac:dyDescent="0.25">
      <c r="A275" s="487"/>
      <c r="B275" s="260"/>
      <c r="C275" s="260"/>
      <c r="D275" s="276"/>
      <c r="E275" s="276"/>
      <c r="F275" s="260" t="s">
        <v>1622</v>
      </c>
      <c r="G275" s="178" t="s">
        <v>6</v>
      </c>
      <c r="H275" s="6">
        <v>71</v>
      </c>
      <c r="I275" s="6">
        <v>211</v>
      </c>
      <c r="J275" s="6">
        <v>252</v>
      </c>
      <c r="K275" s="6">
        <v>252</v>
      </c>
      <c r="L275" s="6">
        <v>146</v>
      </c>
      <c r="M275" s="6">
        <v>158</v>
      </c>
      <c r="N275" s="6">
        <v>171</v>
      </c>
      <c r="O275" s="6">
        <v>125</v>
      </c>
      <c r="P275" s="6">
        <v>141</v>
      </c>
      <c r="Q275" s="6">
        <v>105</v>
      </c>
      <c r="R275" s="6">
        <v>174</v>
      </c>
      <c r="S275" s="6">
        <v>147</v>
      </c>
      <c r="T275" s="6">
        <v>249</v>
      </c>
      <c r="U275" s="6">
        <v>194</v>
      </c>
      <c r="V275" s="6">
        <v>180</v>
      </c>
      <c r="W275" s="6">
        <v>174</v>
      </c>
      <c r="X275" s="6">
        <v>136</v>
      </c>
      <c r="Y275" s="6">
        <v>118</v>
      </c>
      <c r="Z275" s="6">
        <v>161</v>
      </c>
      <c r="AA275" s="1">
        <f t="shared" si="6"/>
        <v>3165</v>
      </c>
      <c r="AB275" s="539"/>
    </row>
    <row r="276" spans="1:28" ht="26.25" thickBot="1" x14ac:dyDescent="0.3">
      <c r="A276" s="487"/>
      <c r="B276" s="260"/>
      <c r="C276" s="260"/>
      <c r="D276" s="276"/>
      <c r="E276" s="276"/>
      <c r="F276" s="260"/>
      <c r="G276" s="178" t="s">
        <v>3</v>
      </c>
      <c r="H276" s="6">
        <v>71</v>
      </c>
      <c r="I276" s="6">
        <v>211</v>
      </c>
      <c r="J276" s="6">
        <v>252</v>
      </c>
      <c r="K276" s="6">
        <v>252</v>
      </c>
      <c r="L276" s="6">
        <v>146</v>
      </c>
      <c r="M276" s="6">
        <v>158</v>
      </c>
      <c r="N276" s="6">
        <v>171</v>
      </c>
      <c r="O276" s="6">
        <v>125</v>
      </c>
      <c r="P276" s="6">
        <v>141</v>
      </c>
      <c r="Q276" s="6">
        <v>105</v>
      </c>
      <c r="R276" s="6">
        <v>174</v>
      </c>
      <c r="S276" s="6">
        <v>147</v>
      </c>
      <c r="T276" s="6">
        <v>249</v>
      </c>
      <c r="U276" s="6">
        <v>194</v>
      </c>
      <c r="V276" s="6">
        <v>180</v>
      </c>
      <c r="W276" s="6">
        <v>174</v>
      </c>
      <c r="X276" s="6">
        <v>136</v>
      </c>
      <c r="Y276" s="6">
        <v>118</v>
      </c>
      <c r="Z276" s="6">
        <v>161</v>
      </c>
      <c r="AA276" s="1">
        <f t="shared" si="6"/>
        <v>3165</v>
      </c>
      <c r="AB276" s="256"/>
    </row>
    <row r="277" spans="1:28" x14ac:dyDescent="0.25">
      <c r="A277" s="482" t="s">
        <v>411</v>
      </c>
      <c r="B277" s="259" t="s">
        <v>8</v>
      </c>
      <c r="C277" s="259"/>
      <c r="D277" s="275" t="s">
        <v>2314</v>
      </c>
      <c r="E277" s="275" t="s">
        <v>1761</v>
      </c>
      <c r="F277" s="259" t="s">
        <v>1620</v>
      </c>
      <c r="G277" s="177" t="s">
        <v>6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f t="shared" si="6"/>
        <v>0</v>
      </c>
      <c r="AB277" s="255"/>
    </row>
    <row r="278" spans="1:28" ht="25.5" x14ac:dyDescent="0.25">
      <c r="A278" s="487"/>
      <c r="B278" s="260"/>
      <c r="C278" s="260"/>
      <c r="D278" s="276"/>
      <c r="E278" s="276"/>
      <c r="F278" s="260"/>
      <c r="G278" s="178" t="s">
        <v>3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f t="shared" si="6"/>
        <v>0</v>
      </c>
      <c r="AB278" s="256"/>
    </row>
    <row r="279" spans="1:28" x14ac:dyDescent="0.25">
      <c r="A279" s="487"/>
      <c r="B279" s="260"/>
      <c r="C279" s="260"/>
      <c r="D279" s="276"/>
      <c r="E279" s="276"/>
      <c r="F279" s="260" t="s">
        <v>1622</v>
      </c>
      <c r="G279" s="178" t="s">
        <v>6</v>
      </c>
      <c r="H279" s="6">
        <v>346</v>
      </c>
      <c r="I279" s="6">
        <v>293</v>
      </c>
      <c r="J279" s="6">
        <v>215</v>
      </c>
      <c r="K279" s="6">
        <v>212</v>
      </c>
      <c r="L279" s="6">
        <v>305</v>
      </c>
      <c r="M279" s="6">
        <v>244</v>
      </c>
      <c r="N279" s="6">
        <v>251</v>
      </c>
      <c r="O279" s="6">
        <v>408</v>
      </c>
      <c r="P279" s="6">
        <v>329</v>
      </c>
      <c r="Q279" s="6">
        <v>175</v>
      </c>
      <c r="R279" s="6">
        <v>152</v>
      </c>
      <c r="S279" s="6">
        <v>149</v>
      </c>
      <c r="T279" s="6">
        <v>82</v>
      </c>
      <c r="U279" s="6">
        <v>189</v>
      </c>
      <c r="V279" s="6">
        <v>223</v>
      </c>
      <c r="W279" s="6">
        <v>127</v>
      </c>
      <c r="X279" s="6">
        <v>227</v>
      </c>
      <c r="Y279" s="6">
        <v>203</v>
      </c>
      <c r="Z279" s="6">
        <v>208</v>
      </c>
      <c r="AA279" s="1">
        <f t="shared" si="6"/>
        <v>4338</v>
      </c>
      <c r="AB279" s="539"/>
    </row>
    <row r="280" spans="1:28" ht="25.5" x14ac:dyDescent="0.25">
      <c r="A280" s="487"/>
      <c r="B280" s="260"/>
      <c r="C280" s="260"/>
      <c r="D280" s="276"/>
      <c r="E280" s="276"/>
      <c r="F280" s="260"/>
      <c r="G280" s="178" t="s">
        <v>3</v>
      </c>
      <c r="H280" s="6">
        <v>346</v>
      </c>
      <c r="I280" s="6">
        <v>293</v>
      </c>
      <c r="J280" s="6">
        <v>215</v>
      </c>
      <c r="K280" s="6">
        <v>212</v>
      </c>
      <c r="L280" s="6">
        <v>305</v>
      </c>
      <c r="M280" s="6">
        <v>244</v>
      </c>
      <c r="N280" s="6">
        <v>251</v>
      </c>
      <c r="O280" s="6">
        <v>408</v>
      </c>
      <c r="P280" s="6">
        <v>329</v>
      </c>
      <c r="Q280" s="6">
        <v>175</v>
      </c>
      <c r="R280" s="6">
        <v>152</v>
      </c>
      <c r="S280" s="6">
        <v>149</v>
      </c>
      <c r="T280" s="6">
        <v>82</v>
      </c>
      <c r="U280" s="6">
        <v>189</v>
      </c>
      <c r="V280" s="6">
        <v>223</v>
      </c>
      <c r="W280" s="6">
        <v>127</v>
      </c>
      <c r="X280" s="6">
        <v>227</v>
      </c>
      <c r="Y280" s="6">
        <v>203</v>
      </c>
      <c r="Z280" s="6">
        <v>208</v>
      </c>
      <c r="AA280" s="1">
        <f t="shared" si="6"/>
        <v>4338</v>
      </c>
      <c r="AB280" s="256"/>
    </row>
    <row r="281" spans="1:28" x14ac:dyDescent="0.25">
      <c r="A281" s="487"/>
      <c r="B281" s="260" t="s">
        <v>10</v>
      </c>
      <c r="C281" s="286" t="s">
        <v>1951</v>
      </c>
      <c r="D281" s="276" t="s">
        <v>2350</v>
      </c>
      <c r="E281" s="276" t="s">
        <v>1763</v>
      </c>
      <c r="F281" s="260" t="s">
        <v>1620</v>
      </c>
      <c r="G281" s="178" t="s">
        <v>6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1">
        <f t="shared" si="6"/>
        <v>0</v>
      </c>
      <c r="AB281" s="539"/>
    </row>
    <row r="282" spans="1:28" ht="25.5" x14ac:dyDescent="0.25">
      <c r="A282" s="487"/>
      <c r="B282" s="260"/>
      <c r="C282" s="286"/>
      <c r="D282" s="276"/>
      <c r="E282" s="276"/>
      <c r="F282" s="260"/>
      <c r="G282" s="178" t="s">
        <v>3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1">
        <f t="shared" si="6"/>
        <v>0</v>
      </c>
      <c r="AB282" s="256"/>
    </row>
    <row r="283" spans="1:28" x14ac:dyDescent="0.25">
      <c r="A283" s="487"/>
      <c r="B283" s="260"/>
      <c r="C283" s="286"/>
      <c r="D283" s="276"/>
      <c r="E283" s="276"/>
      <c r="F283" s="260" t="s">
        <v>1622</v>
      </c>
      <c r="G283" s="178" t="s">
        <v>6</v>
      </c>
      <c r="H283" s="6">
        <v>221</v>
      </c>
      <c r="I283" s="6">
        <v>207</v>
      </c>
      <c r="J283" s="6">
        <v>90</v>
      </c>
      <c r="K283" s="6">
        <v>108</v>
      </c>
      <c r="L283" s="6">
        <v>178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1">
        <f t="shared" si="6"/>
        <v>804</v>
      </c>
      <c r="AB283" s="539"/>
    </row>
    <row r="284" spans="1:28" ht="26.25" thickBot="1" x14ac:dyDescent="0.3">
      <c r="A284" s="487"/>
      <c r="B284" s="260"/>
      <c r="C284" s="286"/>
      <c r="D284" s="276"/>
      <c r="E284" s="276"/>
      <c r="F284" s="260"/>
      <c r="G284" s="178" t="s">
        <v>3</v>
      </c>
      <c r="H284" s="6">
        <v>221</v>
      </c>
      <c r="I284" s="6">
        <v>207</v>
      </c>
      <c r="J284" s="6">
        <v>90</v>
      </c>
      <c r="K284" s="6">
        <v>108</v>
      </c>
      <c r="L284" s="6">
        <v>178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1">
        <f t="shared" si="6"/>
        <v>804</v>
      </c>
      <c r="AB284" s="256"/>
    </row>
    <row r="285" spans="1:28" x14ac:dyDescent="0.25">
      <c r="A285" s="482" t="s">
        <v>413</v>
      </c>
      <c r="B285" s="259" t="s">
        <v>8</v>
      </c>
      <c r="C285" s="259"/>
      <c r="D285" s="275" t="s">
        <v>1764</v>
      </c>
      <c r="E285" s="275" t="s">
        <v>1765</v>
      </c>
      <c r="F285" s="259" t="s">
        <v>1620</v>
      </c>
      <c r="G285" s="177" t="s">
        <v>6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f t="shared" si="6"/>
        <v>0</v>
      </c>
      <c r="AB285" s="255"/>
    </row>
    <row r="286" spans="1:28" ht="25.5" x14ac:dyDescent="0.25">
      <c r="A286" s="487"/>
      <c r="B286" s="260"/>
      <c r="C286" s="260"/>
      <c r="D286" s="276"/>
      <c r="E286" s="276"/>
      <c r="F286" s="260"/>
      <c r="G286" s="178" t="s">
        <v>3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f t="shared" si="6"/>
        <v>0</v>
      </c>
      <c r="AB286" s="256"/>
    </row>
    <row r="287" spans="1:28" x14ac:dyDescent="0.25">
      <c r="A287" s="487"/>
      <c r="B287" s="260"/>
      <c r="C287" s="260"/>
      <c r="D287" s="276"/>
      <c r="E287" s="276"/>
      <c r="F287" s="260" t="s">
        <v>1622</v>
      </c>
      <c r="G287" s="178" t="s">
        <v>6</v>
      </c>
      <c r="H287" s="6">
        <v>119</v>
      </c>
      <c r="I287" s="6">
        <v>122</v>
      </c>
      <c r="J287" s="6">
        <v>157</v>
      </c>
      <c r="K287" s="6">
        <v>141</v>
      </c>
      <c r="L287" s="6">
        <v>289</v>
      </c>
      <c r="M287" s="6">
        <v>213</v>
      </c>
      <c r="N287" s="6">
        <v>202</v>
      </c>
      <c r="O287" s="6">
        <v>187</v>
      </c>
      <c r="P287" s="6">
        <v>147</v>
      </c>
      <c r="Q287" s="6">
        <v>172</v>
      </c>
      <c r="R287" s="6">
        <v>132</v>
      </c>
      <c r="S287" s="6">
        <v>126</v>
      </c>
      <c r="T287" s="6">
        <v>125</v>
      </c>
      <c r="U287" s="6">
        <v>159</v>
      </c>
      <c r="V287" s="6">
        <v>166</v>
      </c>
      <c r="W287" s="6">
        <v>141</v>
      </c>
      <c r="X287" s="6">
        <v>124</v>
      </c>
      <c r="Y287" s="6">
        <v>117</v>
      </c>
      <c r="Z287" s="6">
        <v>102</v>
      </c>
      <c r="AA287" s="1">
        <f t="shared" si="6"/>
        <v>2941</v>
      </c>
      <c r="AB287" s="539"/>
    </row>
    <row r="288" spans="1:28" ht="25.5" x14ac:dyDescent="0.25">
      <c r="A288" s="487"/>
      <c r="B288" s="260"/>
      <c r="C288" s="260"/>
      <c r="D288" s="276"/>
      <c r="E288" s="276"/>
      <c r="F288" s="260"/>
      <c r="G288" s="178" t="s">
        <v>3</v>
      </c>
      <c r="H288" s="6">
        <v>119</v>
      </c>
      <c r="I288" s="6">
        <v>122</v>
      </c>
      <c r="J288" s="6">
        <v>157</v>
      </c>
      <c r="K288" s="6">
        <v>141</v>
      </c>
      <c r="L288" s="6">
        <v>289</v>
      </c>
      <c r="M288" s="6">
        <v>213</v>
      </c>
      <c r="N288" s="6">
        <v>202</v>
      </c>
      <c r="O288" s="6">
        <v>187</v>
      </c>
      <c r="P288" s="6">
        <v>147</v>
      </c>
      <c r="Q288" s="6">
        <v>172</v>
      </c>
      <c r="R288" s="6">
        <v>132</v>
      </c>
      <c r="S288" s="6">
        <v>126</v>
      </c>
      <c r="T288" s="6">
        <v>125</v>
      </c>
      <c r="U288" s="6">
        <v>159</v>
      </c>
      <c r="V288" s="6">
        <v>166</v>
      </c>
      <c r="W288" s="6">
        <v>141</v>
      </c>
      <c r="X288" s="6">
        <v>124</v>
      </c>
      <c r="Y288" s="6">
        <v>117</v>
      </c>
      <c r="Z288" s="6">
        <v>102</v>
      </c>
      <c r="AA288" s="1">
        <f t="shared" si="6"/>
        <v>2941</v>
      </c>
      <c r="AB288" s="256"/>
    </row>
    <row r="289" spans="1:28" x14ac:dyDescent="0.25">
      <c r="A289" s="487"/>
      <c r="B289" s="260" t="s">
        <v>10</v>
      </c>
      <c r="C289" s="286" t="s">
        <v>1762</v>
      </c>
      <c r="D289" s="276" t="s">
        <v>1767</v>
      </c>
      <c r="E289" s="276" t="s">
        <v>1768</v>
      </c>
      <c r="F289" s="260" t="s">
        <v>1620</v>
      </c>
      <c r="G289" s="178" t="s">
        <v>6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1">
        <f t="shared" si="6"/>
        <v>0</v>
      </c>
      <c r="AB289" s="539"/>
    </row>
    <row r="290" spans="1:28" ht="25.5" x14ac:dyDescent="0.25">
      <c r="A290" s="487"/>
      <c r="B290" s="260"/>
      <c r="C290" s="286"/>
      <c r="D290" s="276"/>
      <c r="E290" s="276"/>
      <c r="F290" s="260"/>
      <c r="G290" s="178" t="s">
        <v>3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1">
        <f t="shared" si="6"/>
        <v>0</v>
      </c>
      <c r="AB290" s="256"/>
    </row>
    <row r="291" spans="1:28" x14ac:dyDescent="0.25">
      <c r="A291" s="487"/>
      <c r="B291" s="260"/>
      <c r="C291" s="286"/>
      <c r="D291" s="276"/>
      <c r="E291" s="276"/>
      <c r="F291" s="260" t="s">
        <v>1622</v>
      </c>
      <c r="G291" s="178" t="s">
        <v>6</v>
      </c>
      <c r="H291" s="6">
        <v>182</v>
      </c>
      <c r="I291" s="6">
        <v>178</v>
      </c>
      <c r="J291" s="6">
        <v>135</v>
      </c>
      <c r="K291" s="6">
        <v>100</v>
      </c>
      <c r="L291" s="6">
        <v>147</v>
      </c>
      <c r="M291" s="6">
        <v>153</v>
      </c>
      <c r="N291" s="6">
        <v>136</v>
      </c>
      <c r="O291" s="6">
        <v>100</v>
      </c>
      <c r="P291" s="6">
        <v>48</v>
      </c>
      <c r="Q291" s="6">
        <v>71</v>
      </c>
      <c r="R291" s="6">
        <v>93</v>
      </c>
      <c r="S291" s="6">
        <v>82</v>
      </c>
      <c r="T291" s="6">
        <v>66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1">
        <f t="shared" si="6"/>
        <v>1491</v>
      </c>
      <c r="AB291" s="539"/>
    </row>
    <row r="292" spans="1:28" ht="26.25" thickBot="1" x14ac:dyDescent="0.3">
      <c r="A292" s="487"/>
      <c r="B292" s="260"/>
      <c r="C292" s="286"/>
      <c r="D292" s="276"/>
      <c r="E292" s="276"/>
      <c r="F292" s="260"/>
      <c r="G292" s="178" t="s">
        <v>3</v>
      </c>
      <c r="H292" s="6">
        <v>182</v>
      </c>
      <c r="I292" s="6">
        <v>178</v>
      </c>
      <c r="J292" s="6">
        <v>135</v>
      </c>
      <c r="K292" s="6">
        <v>100</v>
      </c>
      <c r="L292" s="6">
        <v>147</v>
      </c>
      <c r="M292" s="6">
        <v>153</v>
      </c>
      <c r="N292" s="6">
        <v>136</v>
      </c>
      <c r="O292" s="6">
        <v>100</v>
      </c>
      <c r="P292" s="6">
        <v>48</v>
      </c>
      <c r="Q292" s="6">
        <v>71</v>
      </c>
      <c r="R292" s="6">
        <v>93</v>
      </c>
      <c r="S292" s="6">
        <v>82</v>
      </c>
      <c r="T292" s="6">
        <v>66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1">
        <f t="shared" si="6"/>
        <v>1491</v>
      </c>
      <c r="AB292" s="256"/>
    </row>
    <row r="293" spans="1:28" x14ac:dyDescent="0.25">
      <c r="A293" s="482" t="s">
        <v>415</v>
      </c>
      <c r="B293" s="259" t="s">
        <v>8</v>
      </c>
      <c r="C293" s="259"/>
      <c r="D293" s="275" t="s">
        <v>2320</v>
      </c>
      <c r="E293" s="275" t="s">
        <v>1769</v>
      </c>
      <c r="F293" s="259" t="s">
        <v>1620</v>
      </c>
      <c r="G293" s="177" t="s">
        <v>6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f t="shared" si="6"/>
        <v>0</v>
      </c>
      <c r="AB293" s="255"/>
    </row>
    <row r="294" spans="1:28" ht="25.5" x14ac:dyDescent="0.25">
      <c r="A294" s="487"/>
      <c r="B294" s="260"/>
      <c r="C294" s="260"/>
      <c r="D294" s="276"/>
      <c r="E294" s="276"/>
      <c r="F294" s="260"/>
      <c r="G294" s="178" t="s">
        <v>3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f t="shared" si="6"/>
        <v>0</v>
      </c>
      <c r="AB294" s="256"/>
    </row>
    <row r="295" spans="1:28" x14ac:dyDescent="0.25">
      <c r="A295" s="487"/>
      <c r="B295" s="260"/>
      <c r="C295" s="260"/>
      <c r="D295" s="276"/>
      <c r="E295" s="276"/>
      <c r="F295" s="260" t="s">
        <v>1622</v>
      </c>
      <c r="G295" s="178" t="s">
        <v>6</v>
      </c>
      <c r="H295" s="6">
        <v>175</v>
      </c>
      <c r="I295" s="6">
        <v>190</v>
      </c>
      <c r="J295" s="6">
        <v>209</v>
      </c>
      <c r="K295" s="6">
        <v>128</v>
      </c>
      <c r="L295" s="6">
        <v>146</v>
      </c>
      <c r="M295" s="6">
        <v>120</v>
      </c>
      <c r="N295" s="6">
        <v>192</v>
      </c>
      <c r="O295" s="6">
        <v>106</v>
      </c>
      <c r="P295" s="6">
        <v>36</v>
      </c>
      <c r="Q295" s="6">
        <v>116</v>
      </c>
      <c r="R295" s="6">
        <v>182</v>
      </c>
      <c r="S295" s="6">
        <v>120</v>
      </c>
      <c r="T295" s="6">
        <v>82</v>
      </c>
      <c r="U295" s="6">
        <v>72</v>
      </c>
      <c r="V295" s="6">
        <v>108</v>
      </c>
      <c r="W295" s="6">
        <v>93</v>
      </c>
      <c r="X295" s="6">
        <v>94</v>
      </c>
      <c r="Y295" s="6">
        <v>93</v>
      </c>
      <c r="Z295" s="6">
        <v>104</v>
      </c>
      <c r="AA295" s="1">
        <f t="shared" si="6"/>
        <v>2366</v>
      </c>
      <c r="AB295" s="539"/>
    </row>
    <row r="296" spans="1:28" ht="25.5" x14ac:dyDescent="0.25">
      <c r="A296" s="487"/>
      <c r="B296" s="260"/>
      <c r="C296" s="260"/>
      <c r="D296" s="276"/>
      <c r="E296" s="276"/>
      <c r="F296" s="260"/>
      <c r="G296" s="178" t="s">
        <v>3</v>
      </c>
      <c r="H296" s="6">
        <v>175</v>
      </c>
      <c r="I296" s="6">
        <v>190</v>
      </c>
      <c r="J296" s="6">
        <v>209</v>
      </c>
      <c r="K296" s="6">
        <v>128</v>
      </c>
      <c r="L296" s="6">
        <v>146</v>
      </c>
      <c r="M296" s="6">
        <v>120</v>
      </c>
      <c r="N296" s="6">
        <v>192</v>
      </c>
      <c r="O296" s="6">
        <v>106</v>
      </c>
      <c r="P296" s="6">
        <v>36</v>
      </c>
      <c r="Q296" s="6">
        <v>116</v>
      </c>
      <c r="R296" s="6">
        <v>182</v>
      </c>
      <c r="S296" s="6">
        <v>120</v>
      </c>
      <c r="T296" s="6">
        <v>82</v>
      </c>
      <c r="U296" s="6">
        <v>72</v>
      </c>
      <c r="V296" s="6">
        <v>108</v>
      </c>
      <c r="W296" s="6">
        <v>93</v>
      </c>
      <c r="X296" s="6">
        <v>94</v>
      </c>
      <c r="Y296" s="6">
        <v>93</v>
      </c>
      <c r="Z296" s="6">
        <v>104</v>
      </c>
      <c r="AA296" s="1">
        <f t="shared" si="6"/>
        <v>2366</v>
      </c>
      <c r="AB296" s="256"/>
    </row>
    <row r="297" spans="1:28" x14ac:dyDescent="0.25">
      <c r="A297" s="487"/>
      <c r="B297" s="260" t="s">
        <v>10</v>
      </c>
      <c r="C297" s="286" t="s">
        <v>1766</v>
      </c>
      <c r="D297" s="276" t="s">
        <v>1770</v>
      </c>
      <c r="E297" s="276" t="s">
        <v>1771</v>
      </c>
      <c r="F297" s="260" t="s">
        <v>1620</v>
      </c>
      <c r="G297" s="178" t="s">
        <v>6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1">
        <f t="shared" si="6"/>
        <v>0</v>
      </c>
      <c r="AB297" s="539"/>
    </row>
    <row r="298" spans="1:28" ht="25.5" x14ac:dyDescent="0.25">
      <c r="A298" s="487"/>
      <c r="B298" s="260"/>
      <c r="C298" s="286"/>
      <c r="D298" s="276"/>
      <c r="E298" s="276"/>
      <c r="F298" s="260"/>
      <c r="G298" s="178" t="s">
        <v>3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1">
        <f t="shared" si="6"/>
        <v>0</v>
      </c>
      <c r="AB298" s="256"/>
    </row>
    <row r="299" spans="1:28" x14ac:dyDescent="0.25">
      <c r="A299" s="487"/>
      <c r="B299" s="260"/>
      <c r="C299" s="286"/>
      <c r="D299" s="276"/>
      <c r="E299" s="276"/>
      <c r="F299" s="260" t="s">
        <v>1622</v>
      </c>
      <c r="G299" s="178" t="s">
        <v>6</v>
      </c>
      <c r="H299" s="6">
        <v>173</v>
      </c>
      <c r="I299" s="6">
        <v>70</v>
      </c>
      <c r="J299" s="6">
        <v>193</v>
      </c>
      <c r="K299" s="6">
        <v>119</v>
      </c>
      <c r="L299" s="6">
        <v>91</v>
      </c>
      <c r="M299" s="6">
        <v>101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1">
        <f t="shared" si="6"/>
        <v>747</v>
      </c>
      <c r="AB299" s="539"/>
    </row>
    <row r="300" spans="1:28" ht="26.25" thickBot="1" x14ac:dyDescent="0.3">
      <c r="A300" s="487"/>
      <c r="B300" s="260"/>
      <c r="C300" s="286"/>
      <c r="D300" s="276"/>
      <c r="E300" s="276"/>
      <c r="F300" s="260"/>
      <c r="G300" s="178" t="s">
        <v>3</v>
      </c>
      <c r="H300" s="6">
        <v>173</v>
      </c>
      <c r="I300" s="6">
        <v>70</v>
      </c>
      <c r="J300" s="6">
        <v>193</v>
      </c>
      <c r="K300" s="6">
        <v>119</v>
      </c>
      <c r="L300" s="6">
        <v>91</v>
      </c>
      <c r="M300" s="6">
        <v>101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1">
        <f t="shared" si="6"/>
        <v>747</v>
      </c>
      <c r="AB300" s="256"/>
    </row>
    <row r="301" spans="1:28" x14ac:dyDescent="0.25">
      <c r="A301" s="482" t="s">
        <v>417</v>
      </c>
      <c r="B301" s="259" t="s">
        <v>8</v>
      </c>
      <c r="C301" s="259"/>
      <c r="D301" s="275" t="s">
        <v>1772</v>
      </c>
      <c r="E301" s="275" t="s">
        <v>1773</v>
      </c>
      <c r="F301" s="259" t="s">
        <v>1620</v>
      </c>
      <c r="G301" s="177" t="s">
        <v>6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10</v>
      </c>
      <c r="W301" s="4">
        <v>0</v>
      </c>
      <c r="X301" s="4">
        <v>0</v>
      </c>
      <c r="Y301" s="4">
        <v>15</v>
      </c>
      <c r="Z301" s="4">
        <v>10</v>
      </c>
      <c r="AA301" s="4">
        <f t="shared" si="6"/>
        <v>35</v>
      </c>
      <c r="AB301" s="255"/>
    </row>
    <row r="302" spans="1:28" ht="25.5" x14ac:dyDescent="0.25">
      <c r="A302" s="487"/>
      <c r="B302" s="260"/>
      <c r="C302" s="260"/>
      <c r="D302" s="276"/>
      <c r="E302" s="276"/>
      <c r="F302" s="260"/>
      <c r="G302" s="178" t="s">
        <v>3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10</v>
      </c>
      <c r="W302" s="1">
        <v>0</v>
      </c>
      <c r="X302" s="1">
        <v>0</v>
      </c>
      <c r="Y302" s="1">
        <v>15</v>
      </c>
      <c r="Z302" s="1">
        <v>10</v>
      </c>
      <c r="AA302" s="1">
        <f t="shared" si="6"/>
        <v>35</v>
      </c>
      <c r="AB302" s="256"/>
    </row>
    <row r="303" spans="1:28" x14ac:dyDescent="0.25">
      <c r="A303" s="487"/>
      <c r="B303" s="260"/>
      <c r="C303" s="260"/>
      <c r="D303" s="276"/>
      <c r="E303" s="276"/>
      <c r="F303" s="260" t="s">
        <v>1622</v>
      </c>
      <c r="G303" s="178" t="s">
        <v>6</v>
      </c>
      <c r="H303" s="6">
        <v>135</v>
      </c>
      <c r="I303" s="6">
        <v>232</v>
      </c>
      <c r="J303" s="6">
        <v>191</v>
      </c>
      <c r="K303" s="6">
        <v>172</v>
      </c>
      <c r="L303" s="6">
        <v>169</v>
      </c>
      <c r="M303" s="6">
        <v>196</v>
      </c>
      <c r="N303" s="6">
        <v>173</v>
      </c>
      <c r="O303" s="6">
        <v>182</v>
      </c>
      <c r="P303" s="6">
        <v>166</v>
      </c>
      <c r="Q303" s="6">
        <v>158</v>
      </c>
      <c r="R303" s="6">
        <v>136</v>
      </c>
      <c r="S303" s="6">
        <v>121</v>
      </c>
      <c r="T303" s="6">
        <v>150</v>
      </c>
      <c r="U303" s="6">
        <v>130</v>
      </c>
      <c r="V303" s="6">
        <v>270</v>
      </c>
      <c r="W303" s="6">
        <v>291</v>
      </c>
      <c r="X303" s="6">
        <v>257</v>
      </c>
      <c r="Y303" s="6">
        <v>270</v>
      </c>
      <c r="Z303" s="6">
        <v>203</v>
      </c>
      <c r="AA303" s="1">
        <f t="shared" si="6"/>
        <v>3602</v>
      </c>
      <c r="AB303" s="539" t="s">
        <v>2342</v>
      </c>
    </row>
    <row r="304" spans="1:28" ht="25.5" x14ac:dyDescent="0.25">
      <c r="A304" s="487"/>
      <c r="B304" s="260"/>
      <c r="C304" s="260"/>
      <c r="D304" s="276"/>
      <c r="E304" s="276"/>
      <c r="F304" s="260"/>
      <c r="G304" s="178" t="s">
        <v>3</v>
      </c>
      <c r="H304" s="6">
        <v>123</v>
      </c>
      <c r="I304" s="6">
        <v>216</v>
      </c>
      <c r="J304" s="6">
        <v>149</v>
      </c>
      <c r="K304" s="6">
        <v>128</v>
      </c>
      <c r="L304" s="6">
        <v>169</v>
      </c>
      <c r="M304" s="6">
        <v>196</v>
      </c>
      <c r="N304" s="6">
        <v>173</v>
      </c>
      <c r="O304" s="6">
        <v>182</v>
      </c>
      <c r="P304" s="6">
        <v>166</v>
      </c>
      <c r="Q304" s="6">
        <v>158</v>
      </c>
      <c r="R304" s="6">
        <v>136</v>
      </c>
      <c r="S304" s="6">
        <v>121</v>
      </c>
      <c r="T304" s="6">
        <v>150</v>
      </c>
      <c r="U304" s="6">
        <v>130</v>
      </c>
      <c r="V304" s="6">
        <v>270</v>
      </c>
      <c r="W304" s="6">
        <v>291</v>
      </c>
      <c r="X304" s="6">
        <v>257</v>
      </c>
      <c r="Y304" s="6">
        <v>270</v>
      </c>
      <c r="Z304" s="6">
        <v>203</v>
      </c>
      <c r="AA304" s="1">
        <f t="shared" si="6"/>
        <v>3488</v>
      </c>
      <c r="AB304" s="256"/>
    </row>
    <row r="305" spans="1:28" x14ac:dyDescent="0.25">
      <c r="A305" s="487"/>
      <c r="B305" s="260" t="s">
        <v>10</v>
      </c>
      <c r="C305" s="286" t="s">
        <v>929</v>
      </c>
      <c r="D305" s="276" t="s">
        <v>1774</v>
      </c>
      <c r="E305" s="276" t="s">
        <v>1775</v>
      </c>
      <c r="F305" s="260" t="s">
        <v>1620</v>
      </c>
      <c r="G305" s="178" t="s">
        <v>6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6</v>
      </c>
      <c r="U305" s="6">
        <v>7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1">
        <f t="shared" si="6"/>
        <v>13</v>
      </c>
      <c r="AB305" s="539"/>
    </row>
    <row r="306" spans="1:28" ht="25.5" x14ac:dyDescent="0.25">
      <c r="A306" s="487"/>
      <c r="B306" s="260"/>
      <c r="C306" s="286"/>
      <c r="D306" s="276"/>
      <c r="E306" s="276"/>
      <c r="F306" s="260"/>
      <c r="G306" s="178" t="s">
        <v>3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6</v>
      </c>
      <c r="U306" s="6">
        <v>7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1">
        <f t="shared" si="6"/>
        <v>13</v>
      </c>
      <c r="AB306" s="256"/>
    </row>
    <row r="307" spans="1:28" x14ac:dyDescent="0.25">
      <c r="A307" s="487"/>
      <c r="B307" s="260"/>
      <c r="C307" s="286"/>
      <c r="D307" s="276"/>
      <c r="E307" s="276"/>
      <c r="F307" s="260" t="s">
        <v>1622</v>
      </c>
      <c r="G307" s="178" t="s">
        <v>6</v>
      </c>
      <c r="H307" s="6">
        <v>203</v>
      </c>
      <c r="I307" s="6">
        <v>237</v>
      </c>
      <c r="J307" s="6">
        <v>296</v>
      </c>
      <c r="K307" s="6">
        <v>100</v>
      </c>
      <c r="L307" s="6">
        <v>180</v>
      </c>
      <c r="M307" s="6">
        <v>187</v>
      </c>
      <c r="N307" s="6">
        <v>227</v>
      </c>
      <c r="O307" s="6">
        <v>197</v>
      </c>
      <c r="P307" s="6">
        <v>64</v>
      </c>
      <c r="Q307" s="6">
        <v>144</v>
      </c>
      <c r="R307" s="6">
        <v>116</v>
      </c>
      <c r="S307" s="6">
        <v>115</v>
      </c>
      <c r="T307" s="6">
        <v>125</v>
      </c>
      <c r="U307" s="6">
        <v>128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1">
        <f t="shared" si="6"/>
        <v>2319</v>
      </c>
      <c r="AB307" s="539" t="s">
        <v>2342</v>
      </c>
    </row>
    <row r="308" spans="1:28" ht="25.5" x14ac:dyDescent="0.25">
      <c r="A308" s="487"/>
      <c r="B308" s="260"/>
      <c r="C308" s="286"/>
      <c r="D308" s="276"/>
      <c r="E308" s="276"/>
      <c r="F308" s="260"/>
      <c r="G308" s="178" t="s">
        <v>3</v>
      </c>
      <c r="H308" s="6">
        <v>203</v>
      </c>
      <c r="I308" s="6">
        <v>237</v>
      </c>
      <c r="J308" s="6">
        <v>296</v>
      </c>
      <c r="K308" s="6">
        <v>100</v>
      </c>
      <c r="L308" s="6">
        <v>180</v>
      </c>
      <c r="M308" s="6">
        <v>187</v>
      </c>
      <c r="N308" s="6">
        <v>227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1">
        <f t="shared" si="6"/>
        <v>1430</v>
      </c>
      <c r="AB308" s="256"/>
    </row>
    <row r="309" spans="1:28" x14ac:dyDescent="0.25">
      <c r="A309" s="487"/>
      <c r="B309" s="260"/>
      <c r="C309" s="286" t="s">
        <v>931</v>
      </c>
      <c r="D309" s="276" t="s">
        <v>1776</v>
      </c>
      <c r="E309" s="276" t="s">
        <v>1777</v>
      </c>
      <c r="F309" s="260" t="s">
        <v>1620</v>
      </c>
      <c r="G309" s="178" t="s">
        <v>6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1">
        <f t="shared" si="6"/>
        <v>0</v>
      </c>
      <c r="AB309" s="539"/>
    </row>
    <row r="310" spans="1:28" ht="25.5" x14ac:dyDescent="0.25">
      <c r="A310" s="487"/>
      <c r="B310" s="260"/>
      <c r="C310" s="286"/>
      <c r="D310" s="276"/>
      <c r="E310" s="276"/>
      <c r="F310" s="260"/>
      <c r="G310" s="178" t="s">
        <v>3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1">
        <f t="shared" si="6"/>
        <v>0</v>
      </c>
      <c r="AB310" s="256"/>
    </row>
    <row r="311" spans="1:28" x14ac:dyDescent="0.25">
      <c r="A311" s="487"/>
      <c r="B311" s="260"/>
      <c r="C311" s="286"/>
      <c r="D311" s="276"/>
      <c r="E311" s="276"/>
      <c r="F311" s="260" t="s">
        <v>1622</v>
      </c>
      <c r="G311" s="178" t="s">
        <v>6</v>
      </c>
      <c r="H311" s="6">
        <v>191</v>
      </c>
      <c r="I311" s="6">
        <v>177</v>
      </c>
      <c r="J311" s="6">
        <v>182</v>
      </c>
      <c r="K311" s="6">
        <v>68</v>
      </c>
      <c r="L311" s="6">
        <v>181</v>
      </c>
      <c r="M311" s="6">
        <v>162</v>
      </c>
      <c r="N311" s="6">
        <v>159</v>
      </c>
      <c r="O311" s="6">
        <v>148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1">
        <f t="shared" si="6"/>
        <v>1268</v>
      </c>
      <c r="AB311" s="539"/>
    </row>
    <row r="312" spans="1:28" ht="26.25" thickBot="1" x14ac:dyDescent="0.3">
      <c r="A312" s="487"/>
      <c r="B312" s="260"/>
      <c r="C312" s="286"/>
      <c r="D312" s="276"/>
      <c r="E312" s="276"/>
      <c r="F312" s="260"/>
      <c r="G312" s="178" t="s">
        <v>3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1">
        <f t="shared" si="6"/>
        <v>0</v>
      </c>
      <c r="AB312" s="256"/>
    </row>
    <row r="313" spans="1:28" x14ac:dyDescent="0.25">
      <c r="A313" s="482" t="s">
        <v>419</v>
      </c>
      <c r="B313" s="259" t="s">
        <v>8</v>
      </c>
      <c r="C313" s="259"/>
      <c r="D313" s="275" t="s">
        <v>1778</v>
      </c>
      <c r="E313" s="275" t="s">
        <v>1779</v>
      </c>
      <c r="F313" s="259" t="s">
        <v>1620</v>
      </c>
      <c r="G313" s="177" t="s">
        <v>6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f t="shared" si="6"/>
        <v>0</v>
      </c>
      <c r="AB313" s="255"/>
    </row>
    <row r="314" spans="1:28" ht="25.5" x14ac:dyDescent="0.25">
      <c r="A314" s="487"/>
      <c r="B314" s="260"/>
      <c r="C314" s="260"/>
      <c r="D314" s="276"/>
      <c r="E314" s="276"/>
      <c r="F314" s="260"/>
      <c r="G314" s="178" t="s">
        <v>3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f t="shared" si="6"/>
        <v>0</v>
      </c>
      <c r="AB314" s="256"/>
    </row>
    <row r="315" spans="1:28" x14ac:dyDescent="0.25">
      <c r="A315" s="487"/>
      <c r="B315" s="260"/>
      <c r="C315" s="260"/>
      <c r="D315" s="276"/>
      <c r="E315" s="276"/>
      <c r="F315" s="260" t="s">
        <v>1622</v>
      </c>
      <c r="G315" s="178" t="s">
        <v>6</v>
      </c>
      <c r="H315" s="6">
        <v>176</v>
      </c>
      <c r="I315" s="6">
        <v>228</v>
      </c>
      <c r="J315" s="6">
        <v>184</v>
      </c>
      <c r="K315" s="6">
        <v>164</v>
      </c>
      <c r="L315" s="6">
        <v>154</v>
      </c>
      <c r="M315" s="6">
        <v>180</v>
      </c>
      <c r="N315" s="6">
        <v>195</v>
      </c>
      <c r="O315" s="6">
        <v>173</v>
      </c>
      <c r="P315" s="6">
        <v>218</v>
      </c>
      <c r="Q315" s="6">
        <v>153</v>
      </c>
      <c r="R315" s="6">
        <v>188</v>
      </c>
      <c r="S315" s="6">
        <v>209</v>
      </c>
      <c r="T315" s="6">
        <v>171</v>
      </c>
      <c r="U315" s="6">
        <v>167</v>
      </c>
      <c r="V315" s="6">
        <v>168</v>
      </c>
      <c r="W315" s="6">
        <v>143</v>
      </c>
      <c r="X315" s="6">
        <v>117</v>
      </c>
      <c r="Y315" s="6">
        <v>193</v>
      </c>
      <c r="Z315" s="6">
        <v>165</v>
      </c>
      <c r="AA315" s="1">
        <f t="shared" si="6"/>
        <v>3346</v>
      </c>
      <c r="AB315" s="539"/>
    </row>
    <row r="316" spans="1:28" ht="25.5" x14ac:dyDescent="0.25">
      <c r="A316" s="487"/>
      <c r="B316" s="260"/>
      <c r="C316" s="260"/>
      <c r="D316" s="276"/>
      <c r="E316" s="276"/>
      <c r="F316" s="260"/>
      <c r="G316" s="178" t="s">
        <v>3</v>
      </c>
      <c r="H316" s="6">
        <v>176</v>
      </c>
      <c r="I316" s="6">
        <v>228</v>
      </c>
      <c r="J316" s="6">
        <v>184</v>
      </c>
      <c r="K316" s="6">
        <v>164</v>
      </c>
      <c r="L316" s="6">
        <v>154</v>
      </c>
      <c r="M316" s="6">
        <v>180</v>
      </c>
      <c r="N316" s="6">
        <v>195</v>
      </c>
      <c r="O316" s="6">
        <v>173</v>
      </c>
      <c r="P316" s="6">
        <v>218</v>
      </c>
      <c r="Q316" s="6">
        <v>153</v>
      </c>
      <c r="R316" s="6">
        <v>188</v>
      </c>
      <c r="S316" s="6">
        <v>209</v>
      </c>
      <c r="T316" s="6">
        <v>171</v>
      </c>
      <c r="U316" s="6">
        <v>167</v>
      </c>
      <c r="V316" s="6">
        <v>168</v>
      </c>
      <c r="W316" s="6">
        <v>143</v>
      </c>
      <c r="X316" s="6">
        <v>117</v>
      </c>
      <c r="Y316" s="6">
        <v>193</v>
      </c>
      <c r="Z316" s="6">
        <v>165</v>
      </c>
      <c r="AA316" s="1">
        <f t="shared" si="6"/>
        <v>3346</v>
      </c>
      <c r="AB316" s="256"/>
    </row>
    <row r="317" spans="1:28" x14ac:dyDescent="0.25">
      <c r="A317" s="487"/>
      <c r="B317" s="260" t="s">
        <v>10</v>
      </c>
      <c r="C317" s="286" t="s">
        <v>564</v>
      </c>
      <c r="D317" s="276" t="s">
        <v>1780</v>
      </c>
      <c r="E317" s="276" t="s">
        <v>1781</v>
      </c>
      <c r="F317" s="260" t="s">
        <v>1620</v>
      </c>
      <c r="G317" s="178" t="s">
        <v>6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1">
        <f t="shared" si="6"/>
        <v>0</v>
      </c>
      <c r="AB317" s="539"/>
    </row>
    <row r="318" spans="1:28" ht="25.5" x14ac:dyDescent="0.25">
      <c r="A318" s="487"/>
      <c r="B318" s="260"/>
      <c r="C318" s="286"/>
      <c r="D318" s="276"/>
      <c r="E318" s="276"/>
      <c r="F318" s="260"/>
      <c r="G318" s="178" t="s">
        <v>3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1">
        <f t="shared" si="6"/>
        <v>0</v>
      </c>
      <c r="AB318" s="256"/>
    </row>
    <row r="319" spans="1:28" x14ac:dyDescent="0.25">
      <c r="A319" s="487"/>
      <c r="B319" s="260"/>
      <c r="C319" s="286"/>
      <c r="D319" s="276"/>
      <c r="E319" s="276"/>
      <c r="F319" s="260" t="s">
        <v>1622</v>
      </c>
      <c r="G319" s="178" t="s">
        <v>6</v>
      </c>
      <c r="H319" s="6">
        <v>7</v>
      </c>
      <c r="I319" s="6">
        <v>217</v>
      </c>
      <c r="J319" s="6">
        <v>192</v>
      </c>
      <c r="K319" s="6">
        <v>31</v>
      </c>
      <c r="L319" s="6">
        <v>305</v>
      </c>
      <c r="M319" s="6">
        <v>266</v>
      </c>
      <c r="N319" s="6">
        <v>403</v>
      </c>
      <c r="O319" s="6">
        <v>219</v>
      </c>
      <c r="P319" s="6">
        <v>154</v>
      </c>
      <c r="Q319" s="6">
        <v>151</v>
      </c>
      <c r="R319" s="6">
        <v>234</v>
      </c>
      <c r="S319" s="6">
        <v>99</v>
      </c>
      <c r="T319" s="6">
        <v>120</v>
      </c>
      <c r="U319" s="6">
        <v>170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1">
        <f t="shared" si="6"/>
        <v>2568</v>
      </c>
      <c r="AB319" s="539"/>
    </row>
    <row r="320" spans="1:28" ht="26.25" thickBot="1" x14ac:dyDescent="0.3">
      <c r="A320" s="487"/>
      <c r="B320" s="260"/>
      <c r="C320" s="286"/>
      <c r="D320" s="276"/>
      <c r="E320" s="276"/>
      <c r="F320" s="260"/>
      <c r="G320" s="178" t="s">
        <v>3</v>
      </c>
      <c r="H320" s="6">
        <v>7</v>
      </c>
      <c r="I320" s="6">
        <v>217</v>
      </c>
      <c r="J320" s="6">
        <v>192</v>
      </c>
      <c r="K320" s="6">
        <v>31</v>
      </c>
      <c r="L320" s="6">
        <v>305</v>
      </c>
      <c r="M320" s="6">
        <v>266</v>
      </c>
      <c r="N320" s="6">
        <v>403</v>
      </c>
      <c r="O320" s="6">
        <v>219</v>
      </c>
      <c r="P320" s="6">
        <v>154</v>
      </c>
      <c r="Q320" s="6">
        <v>151</v>
      </c>
      <c r="R320" s="6">
        <v>234</v>
      </c>
      <c r="S320" s="6">
        <v>99</v>
      </c>
      <c r="T320" s="6">
        <v>120</v>
      </c>
      <c r="U320" s="6">
        <v>170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1">
        <f t="shared" si="6"/>
        <v>2568</v>
      </c>
      <c r="AB320" s="256"/>
    </row>
    <row r="321" spans="1:28" x14ac:dyDescent="0.25">
      <c r="A321" s="540" t="s">
        <v>422</v>
      </c>
      <c r="B321" s="345" t="s">
        <v>8</v>
      </c>
      <c r="C321" s="346"/>
      <c r="D321" s="281" t="s">
        <v>1782</v>
      </c>
      <c r="E321" s="281" t="s">
        <v>1783</v>
      </c>
      <c r="F321" s="495" t="s">
        <v>1620</v>
      </c>
      <c r="G321" s="177" t="s">
        <v>6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f t="shared" ref="AA321:AA384" si="7">SUM(H321:Z321)</f>
        <v>0</v>
      </c>
      <c r="AB321" s="351"/>
    </row>
    <row r="322" spans="1:28" ht="25.5" x14ac:dyDescent="0.25">
      <c r="A322" s="541"/>
      <c r="B322" s="475"/>
      <c r="C322" s="476"/>
      <c r="D322" s="494"/>
      <c r="E322" s="494"/>
      <c r="F322" s="545"/>
      <c r="G322" s="178" t="s">
        <v>3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f t="shared" si="7"/>
        <v>0</v>
      </c>
      <c r="AB322" s="263"/>
    </row>
    <row r="323" spans="1:28" x14ac:dyDescent="0.25">
      <c r="A323" s="541"/>
      <c r="B323" s="475"/>
      <c r="C323" s="476"/>
      <c r="D323" s="494"/>
      <c r="E323" s="494"/>
      <c r="F323" s="296" t="s">
        <v>1622</v>
      </c>
      <c r="G323" s="178" t="s">
        <v>6</v>
      </c>
      <c r="H323" s="6">
        <v>303</v>
      </c>
      <c r="I323" s="6">
        <v>330</v>
      </c>
      <c r="J323" s="6">
        <v>302</v>
      </c>
      <c r="K323" s="6">
        <v>381</v>
      </c>
      <c r="L323" s="6">
        <v>417</v>
      </c>
      <c r="M323" s="6">
        <v>337</v>
      </c>
      <c r="N323" s="6">
        <v>368</v>
      </c>
      <c r="O323" s="6">
        <v>347</v>
      </c>
      <c r="P323" s="6">
        <v>300</v>
      </c>
      <c r="Q323" s="6">
        <v>289</v>
      </c>
      <c r="R323" s="6">
        <v>398</v>
      </c>
      <c r="S323" s="6">
        <v>283</v>
      </c>
      <c r="T323" s="6">
        <v>257</v>
      </c>
      <c r="U323" s="6">
        <v>306</v>
      </c>
      <c r="V323" s="6">
        <v>527</v>
      </c>
      <c r="W323" s="6">
        <v>568</v>
      </c>
      <c r="X323" s="6">
        <v>416</v>
      </c>
      <c r="Y323" s="6">
        <v>344</v>
      </c>
      <c r="Z323" s="6">
        <v>386</v>
      </c>
      <c r="AA323" s="1">
        <f t="shared" si="7"/>
        <v>6859</v>
      </c>
      <c r="AB323" s="546"/>
    </row>
    <row r="324" spans="1:28" ht="25.5" x14ac:dyDescent="0.25">
      <c r="A324" s="541"/>
      <c r="B324" s="347"/>
      <c r="C324" s="348"/>
      <c r="D324" s="278"/>
      <c r="E324" s="278"/>
      <c r="F324" s="545"/>
      <c r="G324" s="178" t="s">
        <v>3</v>
      </c>
      <c r="H324" s="6">
        <v>303</v>
      </c>
      <c r="I324" s="6">
        <v>330</v>
      </c>
      <c r="J324" s="6">
        <v>302</v>
      </c>
      <c r="K324" s="6">
        <v>381</v>
      </c>
      <c r="L324" s="6">
        <v>417</v>
      </c>
      <c r="M324" s="6">
        <v>337</v>
      </c>
      <c r="N324" s="6">
        <v>368</v>
      </c>
      <c r="O324" s="6">
        <v>347</v>
      </c>
      <c r="P324" s="6">
        <v>300</v>
      </c>
      <c r="Q324" s="6">
        <v>289</v>
      </c>
      <c r="R324" s="6">
        <v>398</v>
      </c>
      <c r="S324" s="6">
        <v>283</v>
      </c>
      <c r="T324" s="6">
        <v>257</v>
      </c>
      <c r="U324" s="6">
        <v>306</v>
      </c>
      <c r="V324" s="6">
        <v>527</v>
      </c>
      <c r="W324" s="6">
        <v>568</v>
      </c>
      <c r="X324" s="6">
        <v>416</v>
      </c>
      <c r="Y324" s="6">
        <v>344</v>
      </c>
      <c r="Z324" s="6">
        <v>386</v>
      </c>
      <c r="AA324" s="1">
        <f t="shared" si="7"/>
        <v>6859</v>
      </c>
      <c r="AB324" s="547"/>
    </row>
    <row r="325" spans="1:28" x14ac:dyDescent="0.25">
      <c r="A325" s="541"/>
      <c r="B325" s="296" t="s">
        <v>10</v>
      </c>
      <c r="C325" s="297" t="s">
        <v>565</v>
      </c>
      <c r="D325" s="298" t="s">
        <v>1943</v>
      </c>
      <c r="E325" s="298" t="s">
        <v>1784</v>
      </c>
      <c r="F325" s="296" t="s">
        <v>1620</v>
      </c>
      <c r="G325" s="178" t="s">
        <v>6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1">
        <f t="shared" si="7"/>
        <v>0</v>
      </c>
      <c r="AB325" s="546"/>
    </row>
    <row r="326" spans="1:28" ht="25.5" x14ac:dyDescent="0.25">
      <c r="A326" s="541"/>
      <c r="B326" s="366"/>
      <c r="C326" s="548"/>
      <c r="D326" s="494"/>
      <c r="E326" s="494"/>
      <c r="F326" s="545"/>
      <c r="G326" s="178" t="s">
        <v>3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1">
        <f t="shared" si="7"/>
        <v>0</v>
      </c>
      <c r="AB326" s="547"/>
    </row>
    <row r="327" spans="1:28" x14ac:dyDescent="0.25">
      <c r="A327" s="541"/>
      <c r="B327" s="366"/>
      <c r="C327" s="548"/>
      <c r="D327" s="494"/>
      <c r="E327" s="494"/>
      <c r="F327" s="296" t="s">
        <v>1622</v>
      </c>
      <c r="G327" s="178" t="s">
        <v>6</v>
      </c>
      <c r="H327" s="6">
        <v>110</v>
      </c>
      <c r="I327" s="6">
        <v>198</v>
      </c>
      <c r="J327" s="6">
        <v>217</v>
      </c>
      <c r="K327" s="6">
        <v>168</v>
      </c>
      <c r="L327" s="6">
        <v>233</v>
      </c>
      <c r="M327" s="6">
        <v>195</v>
      </c>
      <c r="N327" s="6">
        <v>216</v>
      </c>
      <c r="O327" s="6">
        <v>221</v>
      </c>
      <c r="P327" s="6">
        <v>165</v>
      </c>
      <c r="Q327" s="6">
        <v>204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1">
        <f t="shared" si="7"/>
        <v>1927</v>
      </c>
      <c r="AB327" s="546"/>
    </row>
    <row r="328" spans="1:28" ht="25.5" x14ac:dyDescent="0.25">
      <c r="A328" s="541"/>
      <c r="B328" s="366"/>
      <c r="C328" s="549"/>
      <c r="D328" s="278"/>
      <c r="E328" s="278"/>
      <c r="F328" s="545"/>
      <c r="G328" s="178" t="s">
        <v>3</v>
      </c>
      <c r="H328" s="6">
        <v>110</v>
      </c>
      <c r="I328" s="6">
        <v>198</v>
      </c>
      <c r="J328" s="6">
        <v>217</v>
      </c>
      <c r="K328" s="6">
        <v>168</v>
      </c>
      <c r="L328" s="6">
        <v>233</v>
      </c>
      <c r="M328" s="6">
        <v>195</v>
      </c>
      <c r="N328" s="6">
        <v>216</v>
      </c>
      <c r="O328" s="6">
        <v>221</v>
      </c>
      <c r="P328" s="6">
        <v>165</v>
      </c>
      <c r="Q328" s="6">
        <v>204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1">
        <f t="shared" si="7"/>
        <v>1927</v>
      </c>
      <c r="AB328" s="547"/>
    </row>
    <row r="329" spans="1:28" x14ac:dyDescent="0.25">
      <c r="A329" s="541"/>
      <c r="B329" s="366"/>
      <c r="C329" s="297" t="s">
        <v>1952</v>
      </c>
      <c r="D329" s="298" t="s">
        <v>1786</v>
      </c>
      <c r="E329" s="298" t="s">
        <v>1787</v>
      </c>
      <c r="F329" s="296" t="s">
        <v>1620</v>
      </c>
      <c r="G329" s="178" t="s">
        <v>6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1">
        <f t="shared" si="7"/>
        <v>0</v>
      </c>
      <c r="AB329" s="546"/>
    </row>
    <row r="330" spans="1:28" ht="25.5" x14ac:dyDescent="0.25">
      <c r="A330" s="541"/>
      <c r="B330" s="366"/>
      <c r="C330" s="548"/>
      <c r="D330" s="494"/>
      <c r="E330" s="494"/>
      <c r="F330" s="545"/>
      <c r="G330" s="178" t="s">
        <v>3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1">
        <f t="shared" si="7"/>
        <v>0</v>
      </c>
      <c r="AB330" s="547"/>
    </row>
    <row r="331" spans="1:28" x14ac:dyDescent="0.25">
      <c r="A331" s="541"/>
      <c r="B331" s="366"/>
      <c r="C331" s="548"/>
      <c r="D331" s="494"/>
      <c r="E331" s="494"/>
      <c r="F331" s="296" t="s">
        <v>1622</v>
      </c>
      <c r="G331" s="178" t="s">
        <v>6</v>
      </c>
      <c r="H331" s="6">
        <v>193</v>
      </c>
      <c r="I331" s="6">
        <v>71</v>
      </c>
      <c r="J331" s="6">
        <v>88</v>
      </c>
      <c r="K331" s="6">
        <v>176</v>
      </c>
      <c r="L331" s="6">
        <v>153</v>
      </c>
      <c r="M331" s="6">
        <v>166</v>
      </c>
      <c r="N331" s="6">
        <v>109</v>
      </c>
      <c r="O331" s="6">
        <v>83</v>
      </c>
      <c r="P331" s="6">
        <v>65</v>
      </c>
      <c r="Q331" s="6">
        <v>86</v>
      </c>
      <c r="R331" s="6">
        <v>63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1">
        <f t="shared" si="7"/>
        <v>1253</v>
      </c>
      <c r="AB331" s="546"/>
    </row>
    <row r="332" spans="1:28" ht="25.5" x14ac:dyDescent="0.25">
      <c r="A332" s="541"/>
      <c r="B332" s="366"/>
      <c r="C332" s="549"/>
      <c r="D332" s="278"/>
      <c r="E332" s="278"/>
      <c r="F332" s="545"/>
      <c r="G332" s="178" t="s">
        <v>3</v>
      </c>
      <c r="H332" s="6">
        <v>193</v>
      </c>
      <c r="I332" s="6">
        <v>71</v>
      </c>
      <c r="J332" s="6">
        <v>88</v>
      </c>
      <c r="K332" s="6">
        <v>176</v>
      </c>
      <c r="L332" s="6">
        <v>153</v>
      </c>
      <c r="M332" s="6">
        <v>166</v>
      </c>
      <c r="N332" s="6">
        <v>109</v>
      </c>
      <c r="O332" s="6">
        <v>83</v>
      </c>
      <c r="P332" s="6">
        <v>65</v>
      </c>
      <c r="Q332" s="6">
        <v>86</v>
      </c>
      <c r="R332" s="6">
        <v>63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1">
        <f t="shared" si="7"/>
        <v>1253</v>
      </c>
      <c r="AB332" s="547"/>
    </row>
    <row r="333" spans="1:28" x14ac:dyDescent="0.25">
      <c r="A333" s="541"/>
      <c r="B333" s="366"/>
      <c r="C333" s="297" t="s">
        <v>1953</v>
      </c>
      <c r="D333" s="298" t="s">
        <v>1788</v>
      </c>
      <c r="E333" s="298" t="s">
        <v>1789</v>
      </c>
      <c r="F333" s="296" t="s">
        <v>1620</v>
      </c>
      <c r="G333" s="178" t="s">
        <v>6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1">
        <f t="shared" si="7"/>
        <v>0</v>
      </c>
      <c r="AB333" s="546"/>
    </row>
    <row r="334" spans="1:28" ht="25.5" x14ac:dyDescent="0.25">
      <c r="A334" s="541"/>
      <c r="B334" s="366"/>
      <c r="C334" s="548"/>
      <c r="D334" s="494"/>
      <c r="E334" s="494"/>
      <c r="F334" s="545"/>
      <c r="G334" s="178" t="s">
        <v>3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1">
        <f t="shared" si="7"/>
        <v>0</v>
      </c>
      <c r="AB334" s="547"/>
    </row>
    <row r="335" spans="1:28" x14ac:dyDescent="0.25">
      <c r="A335" s="541"/>
      <c r="B335" s="366"/>
      <c r="C335" s="548"/>
      <c r="D335" s="494"/>
      <c r="E335" s="494"/>
      <c r="F335" s="296" t="s">
        <v>1622</v>
      </c>
      <c r="G335" s="178" t="s">
        <v>6</v>
      </c>
      <c r="H335" s="6">
        <v>145</v>
      </c>
      <c r="I335" s="6">
        <v>124</v>
      </c>
      <c r="J335" s="6">
        <v>117</v>
      </c>
      <c r="K335" s="6">
        <v>135</v>
      </c>
      <c r="L335" s="6">
        <v>123</v>
      </c>
      <c r="M335" s="6">
        <v>152</v>
      </c>
      <c r="N335" s="6">
        <v>151</v>
      </c>
      <c r="O335" s="6">
        <v>148</v>
      </c>
      <c r="P335" s="6">
        <v>102</v>
      </c>
      <c r="Q335" s="6">
        <v>219</v>
      </c>
      <c r="R335" s="6">
        <v>145</v>
      </c>
      <c r="S335" s="6">
        <v>168</v>
      </c>
      <c r="T335" s="6">
        <v>198</v>
      </c>
      <c r="U335" s="6">
        <v>264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1">
        <f t="shared" si="7"/>
        <v>2191</v>
      </c>
      <c r="AB335" s="546"/>
    </row>
    <row r="336" spans="1:28" ht="26.25" thickBot="1" x14ac:dyDescent="0.3">
      <c r="A336" s="542"/>
      <c r="B336" s="353"/>
      <c r="C336" s="354"/>
      <c r="D336" s="282"/>
      <c r="E336" s="282"/>
      <c r="F336" s="353"/>
      <c r="G336" s="182" t="s">
        <v>3</v>
      </c>
      <c r="H336" s="8">
        <v>145</v>
      </c>
      <c r="I336" s="8">
        <v>124</v>
      </c>
      <c r="J336" s="8">
        <v>117</v>
      </c>
      <c r="K336" s="8">
        <v>135</v>
      </c>
      <c r="L336" s="8">
        <v>123</v>
      </c>
      <c r="M336" s="8">
        <v>152</v>
      </c>
      <c r="N336" s="8">
        <v>151</v>
      </c>
      <c r="O336" s="8">
        <v>148</v>
      </c>
      <c r="P336" s="8">
        <v>102</v>
      </c>
      <c r="Q336" s="8">
        <v>219</v>
      </c>
      <c r="R336" s="8">
        <v>145</v>
      </c>
      <c r="S336" s="8">
        <v>168</v>
      </c>
      <c r="T336" s="8">
        <v>198</v>
      </c>
      <c r="U336" s="8">
        <v>264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3">
        <f t="shared" si="7"/>
        <v>2191</v>
      </c>
      <c r="AB336" s="550"/>
    </row>
    <row r="337" spans="1:28" x14ac:dyDescent="0.25">
      <c r="A337" s="540" t="s">
        <v>425</v>
      </c>
      <c r="B337" s="345" t="s">
        <v>8</v>
      </c>
      <c r="C337" s="346"/>
      <c r="D337" s="281" t="s">
        <v>1790</v>
      </c>
      <c r="E337" s="281" t="s">
        <v>1791</v>
      </c>
      <c r="F337" s="495" t="s">
        <v>1620</v>
      </c>
      <c r="G337" s="177" t="s">
        <v>6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f t="shared" si="7"/>
        <v>0</v>
      </c>
      <c r="AB337" s="351"/>
    </row>
    <row r="338" spans="1:28" ht="25.5" x14ac:dyDescent="0.25">
      <c r="A338" s="541"/>
      <c r="B338" s="475"/>
      <c r="C338" s="476"/>
      <c r="D338" s="494"/>
      <c r="E338" s="494"/>
      <c r="F338" s="545"/>
      <c r="G338" s="178" t="s">
        <v>3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f t="shared" si="7"/>
        <v>0</v>
      </c>
      <c r="AB338" s="263"/>
    </row>
    <row r="339" spans="1:28" x14ac:dyDescent="0.25">
      <c r="A339" s="541"/>
      <c r="B339" s="475"/>
      <c r="C339" s="476"/>
      <c r="D339" s="494"/>
      <c r="E339" s="494"/>
      <c r="F339" s="296" t="s">
        <v>1622</v>
      </c>
      <c r="G339" s="178" t="s">
        <v>6</v>
      </c>
      <c r="H339" s="6">
        <v>157</v>
      </c>
      <c r="I339" s="6">
        <v>199</v>
      </c>
      <c r="J339" s="6">
        <v>194</v>
      </c>
      <c r="K339" s="6">
        <v>243</v>
      </c>
      <c r="L339" s="6">
        <v>253</v>
      </c>
      <c r="M339" s="6">
        <v>185</v>
      </c>
      <c r="N339" s="6">
        <v>218</v>
      </c>
      <c r="O339" s="6">
        <v>455</v>
      </c>
      <c r="P339" s="6">
        <v>133</v>
      </c>
      <c r="Q339" s="6">
        <v>145</v>
      </c>
      <c r="R339" s="6">
        <v>162</v>
      </c>
      <c r="S339" s="6">
        <v>171</v>
      </c>
      <c r="T339" s="6">
        <v>168</v>
      </c>
      <c r="U339" s="6">
        <v>155</v>
      </c>
      <c r="V339" s="6">
        <v>254</v>
      </c>
      <c r="W339" s="6">
        <v>146</v>
      </c>
      <c r="X339" s="6">
        <v>198</v>
      </c>
      <c r="Y339" s="6">
        <v>153</v>
      </c>
      <c r="Z339" s="6">
        <v>191</v>
      </c>
      <c r="AA339" s="1">
        <f t="shared" si="7"/>
        <v>3780</v>
      </c>
      <c r="AB339" s="546"/>
    </row>
    <row r="340" spans="1:28" ht="25.5" x14ac:dyDescent="0.25">
      <c r="A340" s="541"/>
      <c r="B340" s="347"/>
      <c r="C340" s="348"/>
      <c r="D340" s="278"/>
      <c r="E340" s="278"/>
      <c r="F340" s="545"/>
      <c r="G340" s="178" t="s">
        <v>3</v>
      </c>
      <c r="H340" s="6">
        <v>157</v>
      </c>
      <c r="I340" s="6">
        <v>199</v>
      </c>
      <c r="J340" s="6">
        <v>194</v>
      </c>
      <c r="K340" s="6">
        <v>243</v>
      </c>
      <c r="L340" s="6">
        <v>253</v>
      </c>
      <c r="M340" s="6">
        <v>185</v>
      </c>
      <c r="N340" s="6">
        <v>218</v>
      </c>
      <c r="O340" s="6">
        <v>455</v>
      </c>
      <c r="P340" s="6">
        <v>133</v>
      </c>
      <c r="Q340" s="6">
        <v>145</v>
      </c>
      <c r="R340" s="6">
        <v>162</v>
      </c>
      <c r="S340" s="6">
        <v>171</v>
      </c>
      <c r="T340" s="6">
        <v>168</v>
      </c>
      <c r="U340" s="6">
        <v>155</v>
      </c>
      <c r="V340" s="6">
        <v>254</v>
      </c>
      <c r="W340" s="6">
        <v>146</v>
      </c>
      <c r="X340" s="6">
        <v>198</v>
      </c>
      <c r="Y340" s="6">
        <v>153</v>
      </c>
      <c r="Z340" s="6">
        <v>191</v>
      </c>
      <c r="AA340" s="1">
        <f t="shared" si="7"/>
        <v>3780</v>
      </c>
      <c r="AB340" s="547"/>
    </row>
    <row r="341" spans="1:28" x14ac:dyDescent="0.25">
      <c r="A341" s="541"/>
      <c r="B341" s="296" t="s">
        <v>10</v>
      </c>
      <c r="C341" s="297" t="s">
        <v>566</v>
      </c>
      <c r="D341" s="298" t="s">
        <v>1793</v>
      </c>
      <c r="E341" s="298" t="s">
        <v>1794</v>
      </c>
      <c r="F341" s="296" t="s">
        <v>1620</v>
      </c>
      <c r="G341" s="178" t="s">
        <v>6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1">
        <f t="shared" si="7"/>
        <v>0</v>
      </c>
      <c r="AB341" s="546"/>
    </row>
    <row r="342" spans="1:28" ht="25.5" x14ac:dyDescent="0.25">
      <c r="A342" s="541"/>
      <c r="B342" s="366"/>
      <c r="C342" s="548"/>
      <c r="D342" s="494"/>
      <c r="E342" s="494"/>
      <c r="F342" s="545"/>
      <c r="G342" s="178" t="s">
        <v>3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1">
        <f t="shared" si="7"/>
        <v>0</v>
      </c>
      <c r="AB342" s="547"/>
    </row>
    <row r="343" spans="1:28" x14ac:dyDescent="0.25">
      <c r="A343" s="541"/>
      <c r="B343" s="366"/>
      <c r="C343" s="548"/>
      <c r="D343" s="494"/>
      <c r="E343" s="494"/>
      <c r="F343" s="296" t="s">
        <v>1622</v>
      </c>
      <c r="G343" s="178" t="s">
        <v>6</v>
      </c>
      <c r="H343" s="6">
        <v>70</v>
      </c>
      <c r="I343" s="6">
        <v>264</v>
      </c>
      <c r="J343" s="6">
        <v>146</v>
      </c>
      <c r="K343" s="6">
        <v>211</v>
      </c>
      <c r="L343" s="6">
        <v>248</v>
      </c>
      <c r="M343" s="6">
        <v>139</v>
      </c>
      <c r="N343" s="6">
        <v>143</v>
      </c>
      <c r="O343" s="6">
        <v>117</v>
      </c>
      <c r="P343" s="6">
        <v>73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1">
        <f t="shared" si="7"/>
        <v>1411</v>
      </c>
      <c r="AB343" s="546"/>
    </row>
    <row r="344" spans="1:28" ht="25.5" x14ac:dyDescent="0.25">
      <c r="A344" s="541"/>
      <c r="B344" s="366"/>
      <c r="C344" s="549"/>
      <c r="D344" s="278"/>
      <c r="E344" s="278"/>
      <c r="F344" s="545"/>
      <c r="G344" s="178" t="s">
        <v>3</v>
      </c>
      <c r="H344" s="6">
        <v>70</v>
      </c>
      <c r="I344" s="6">
        <v>264</v>
      </c>
      <c r="J344" s="6">
        <v>146</v>
      </c>
      <c r="K344" s="6">
        <v>211</v>
      </c>
      <c r="L344" s="6">
        <v>248</v>
      </c>
      <c r="M344" s="6">
        <v>139</v>
      </c>
      <c r="N344" s="6">
        <v>143</v>
      </c>
      <c r="O344" s="6">
        <v>117</v>
      </c>
      <c r="P344" s="6">
        <v>73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1">
        <f t="shared" si="7"/>
        <v>1411</v>
      </c>
      <c r="AB344" s="547"/>
    </row>
    <row r="345" spans="1:28" x14ac:dyDescent="0.25">
      <c r="A345" s="541"/>
      <c r="B345" s="366"/>
      <c r="C345" s="297" t="s">
        <v>1785</v>
      </c>
      <c r="D345" s="298" t="s">
        <v>1796</v>
      </c>
      <c r="E345" s="298" t="s">
        <v>1797</v>
      </c>
      <c r="F345" s="296" t="s">
        <v>1620</v>
      </c>
      <c r="G345" s="178" t="s">
        <v>6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1">
        <f t="shared" si="7"/>
        <v>0</v>
      </c>
      <c r="AB345" s="546"/>
    </row>
    <row r="346" spans="1:28" ht="25.5" x14ac:dyDescent="0.25">
      <c r="A346" s="541"/>
      <c r="B346" s="366"/>
      <c r="C346" s="548"/>
      <c r="D346" s="494"/>
      <c r="E346" s="494"/>
      <c r="F346" s="545"/>
      <c r="G346" s="178" t="s">
        <v>3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1">
        <f t="shared" si="7"/>
        <v>0</v>
      </c>
      <c r="AB346" s="547"/>
    </row>
    <row r="347" spans="1:28" x14ac:dyDescent="0.25">
      <c r="A347" s="541"/>
      <c r="B347" s="366"/>
      <c r="C347" s="548"/>
      <c r="D347" s="494"/>
      <c r="E347" s="494"/>
      <c r="F347" s="296" t="s">
        <v>1622</v>
      </c>
      <c r="G347" s="178" t="s">
        <v>6</v>
      </c>
      <c r="H347" s="6">
        <v>300</v>
      </c>
      <c r="I347" s="6">
        <v>260</v>
      </c>
      <c r="J347" s="6">
        <v>333</v>
      </c>
      <c r="K347" s="6">
        <v>339</v>
      </c>
      <c r="L347" s="6">
        <v>295</v>
      </c>
      <c r="M347" s="6">
        <v>259</v>
      </c>
      <c r="N347" s="6">
        <v>239</v>
      </c>
      <c r="O347" s="6">
        <v>255</v>
      </c>
      <c r="P347" s="6">
        <v>256</v>
      </c>
      <c r="Q347" s="6">
        <v>255</v>
      </c>
      <c r="R347" s="6">
        <v>201</v>
      </c>
      <c r="S347" s="6">
        <v>159</v>
      </c>
      <c r="T347" s="6">
        <v>129</v>
      </c>
      <c r="U347" s="6">
        <v>162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1">
        <f t="shared" si="7"/>
        <v>3442</v>
      </c>
      <c r="AB347" s="546"/>
    </row>
    <row r="348" spans="1:28" ht="26.25" thickBot="1" x14ac:dyDescent="0.3">
      <c r="A348" s="541"/>
      <c r="B348" s="366"/>
      <c r="C348" s="549"/>
      <c r="D348" s="278"/>
      <c r="E348" s="278"/>
      <c r="F348" s="545"/>
      <c r="G348" s="178" t="s">
        <v>3</v>
      </c>
      <c r="H348" s="6">
        <v>300</v>
      </c>
      <c r="I348" s="6">
        <v>260</v>
      </c>
      <c r="J348" s="6">
        <v>333</v>
      </c>
      <c r="K348" s="6">
        <v>339</v>
      </c>
      <c r="L348" s="6">
        <v>295</v>
      </c>
      <c r="M348" s="6">
        <v>259</v>
      </c>
      <c r="N348" s="6">
        <v>239</v>
      </c>
      <c r="O348" s="6">
        <v>255</v>
      </c>
      <c r="P348" s="6">
        <v>256</v>
      </c>
      <c r="Q348" s="6">
        <v>255</v>
      </c>
      <c r="R348" s="6">
        <v>201</v>
      </c>
      <c r="S348" s="6">
        <v>159</v>
      </c>
      <c r="T348" s="6">
        <v>129</v>
      </c>
      <c r="U348" s="6">
        <v>162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1">
        <f t="shared" si="7"/>
        <v>3442</v>
      </c>
      <c r="AB348" s="547"/>
    </row>
    <row r="349" spans="1:28" x14ac:dyDescent="0.25">
      <c r="A349" s="540" t="s">
        <v>428</v>
      </c>
      <c r="B349" s="345" t="s">
        <v>8</v>
      </c>
      <c r="C349" s="346"/>
      <c r="D349" s="281" t="s">
        <v>1798</v>
      </c>
      <c r="E349" s="281" t="s">
        <v>1799</v>
      </c>
      <c r="F349" s="495" t="s">
        <v>1620</v>
      </c>
      <c r="G349" s="177" t="s">
        <v>6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f t="shared" si="7"/>
        <v>0</v>
      </c>
      <c r="AB349" s="351"/>
    </row>
    <row r="350" spans="1:28" ht="25.5" x14ac:dyDescent="0.25">
      <c r="A350" s="541"/>
      <c r="B350" s="475"/>
      <c r="C350" s="476"/>
      <c r="D350" s="494"/>
      <c r="E350" s="494"/>
      <c r="F350" s="545"/>
      <c r="G350" s="178" t="s">
        <v>3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f t="shared" si="7"/>
        <v>0</v>
      </c>
      <c r="AB350" s="263"/>
    </row>
    <row r="351" spans="1:28" x14ac:dyDescent="0.25">
      <c r="A351" s="541"/>
      <c r="B351" s="475"/>
      <c r="C351" s="476"/>
      <c r="D351" s="494"/>
      <c r="E351" s="494"/>
      <c r="F351" s="296" t="s">
        <v>1622</v>
      </c>
      <c r="G351" s="178" t="s">
        <v>6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373</v>
      </c>
      <c r="O351" s="6">
        <v>266</v>
      </c>
      <c r="P351" s="6">
        <v>245</v>
      </c>
      <c r="Q351" s="6">
        <v>259</v>
      </c>
      <c r="R351" s="6">
        <v>273</v>
      </c>
      <c r="S351" s="6">
        <v>248</v>
      </c>
      <c r="T351" s="6">
        <v>232</v>
      </c>
      <c r="U351" s="6">
        <v>311</v>
      </c>
      <c r="V351" s="6">
        <v>306</v>
      </c>
      <c r="W351" s="6">
        <v>316</v>
      </c>
      <c r="X351" s="6">
        <v>275</v>
      </c>
      <c r="Y351" s="6">
        <v>353</v>
      </c>
      <c r="Z351" s="6">
        <v>404</v>
      </c>
      <c r="AA351" s="1">
        <f t="shared" si="7"/>
        <v>3861</v>
      </c>
      <c r="AB351" s="546"/>
    </row>
    <row r="352" spans="1:28" ht="25.5" x14ac:dyDescent="0.25">
      <c r="A352" s="541"/>
      <c r="B352" s="347"/>
      <c r="C352" s="348"/>
      <c r="D352" s="278"/>
      <c r="E352" s="278"/>
      <c r="F352" s="545"/>
      <c r="G352" s="178" t="s">
        <v>3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373</v>
      </c>
      <c r="O352" s="6">
        <v>266</v>
      </c>
      <c r="P352" s="6">
        <v>245</v>
      </c>
      <c r="Q352" s="6">
        <v>259</v>
      </c>
      <c r="R352" s="6">
        <v>273</v>
      </c>
      <c r="S352" s="6">
        <v>248</v>
      </c>
      <c r="T352" s="6">
        <v>232</v>
      </c>
      <c r="U352" s="6">
        <v>311</v>
      </c>
      <c r="V352" s="6">
        <v>306</v>
      </c>
      <c r="W352" s="6">
        <v>316</v>
      </c>
      <c r="X352" s="6">
        <v>275</v>
      </c>
      <c r="Y352" s="6">
        <v>353</v>
      </c>
      <c r="Z352" s="6">
        <v>404</v>
      </c>
      <c r="AA352" s="1">
        <f t="shared" si="7"/>
        <v>3861</v>
      </c>
      <c r="AB352" s="547"/>
    </row>
    <row r="353" spans="1:28" x14ac:dyDescent="0.25">
      <c r="A353" s="541"/>
      <c r="B353" s="296" t="s">
        <v>10</v>
      </c>
      <c r="C353" s="297" t="s">
        <v>1792</v>
      </c>
      <c r="D353" s="298" t="s">
        <v>2348</v>
      </c>
      <c r="E353" s="298" t="s">
        <v>1800</v>
      </c>
      <c r="F353" s="296" t="s">
        <v>1620</v>
      </c>
      <c r="G353" s="178" t="s">
        <v>6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1">
        <f t="shared" si="7"/>
        <v>0</v>
      </c>
      <c r="AB353" s="546"/>
    </row>
    <row r="354" spans="1:28" ht="25.5" x14ac:dyDescent="0.25">
      <c r="A354" s="541"/>
      <c r="B354" s="366"/>
      <c r="C354" s="548"/>
      <c r="D354" s="494"/>
      <c r="E354" s="494"/>
      <c r="F354" s="545"/>
      <c r="G354" s="178" t="s">
        <v>3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1">
        <f t="shared" si="7"/>
        <v>0</v>
      </c>
      <c r="AB354" s="547"/>
    </row>
    <row r="355" spans="1:28" x14ac:dyDescent="0.25">
      <c r="A355" s="541"/>
      <c r="B355" s="366"/>
      <c r="C355" s="548"/>
      <c r="D355" s="494"/>
      <c r="E355" s="494"/>
      <c r="F355" s="296" t="s">
        <v>1622</v>
      </c>
      <c r="G355" s="178" t="s">
        <v>6</v>
      </c>
      <c r="H355" s="6">
        <v>234</v>
      </c>
      <c r="I355" s="6">
        <v>270</v>
      </c>
      <c r="J355" s="6">
        <v>252</v>
      </c>
      <c r="K355" s="6">
        <v>259</v>
      </c>
      <c r="L355" s="6">
        <v>185</v>
      </c>
      <c r="M355" s="6">
        <v>253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1">
        <f t="shared" si="7"/>
        <v>1453</v>
      </c>
      <c r="AB355" s="546"/>
    </row>
    <row r="356" spans="1:28" ht="25.5" x14ac:dyDescent="0.25">
      <c r="A356" s="541"/>
      <c r="B356" s="366"/>
      <c r="C356" s="549"/>
      <c r="D356" s="278"/>
      <c r="E356" s="278"/>
      <c r="F356" s="545"/>
      <c r="G356" s="178" t="s">
        <v>3</v>
      </c>
      <c r="H356" s="6">
        <v>234</v>
      </c>
      <c r="I356" s="6">
        <v>270</v>
      </c>
      <c r="J356" s="6">
        <v>252</v>
      </c>
      <c r="K356" s="6">
        <v>259</v>
      </c>
      <c r="L356" s="6">
        <v>185</v>
      </c>
      <c r="M356" s="6">
        <v>253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1">
        <f t="shared" si="7"/>
        <v>1453</v>
      </c>
      <c r="AB356" s="547"/>
    </row>
    <row r="357" spans="1:28" x14ac:dyDescent="0.25">
      <c r="A357" s="541"/>
      <c r="B357" s="366"/>
      <c r="C357" s="297" t="s">
        <v>1795</v>
      </c>
      <c r="D357" s="298" t="s">
        <v>2349</v>
      </c>
      <c r="E357" s="298" t="s">
        <v>1801</v>
      </c>
      <c r="F357" s="296" t="s">
        <v>1620</v>
      </c>
      <c r="G357" s="178" t="s">
        <v>6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1">
        <f t="shared" si="7"/>
        <v>0</v>
      </c>
      <c r="AB357" s="546"/>
    </row>
    <row r="358" spans="1:28" ht="25.5" x14ac:dyDescent="0.25">
      <c r="A358" s="541"/>
      <c r="B358" s="366"/>
      <c r="C358" s="548"/>
      <c r="D358" s="494"/>
      <c r="E358" s="494"/>
      <c r="F358" s="545"/>
      <c r="G358" s="178" t="s">
        <v>3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1">
        <f t="shared" si="7"/>
        <v>0</v>
      </c>
      <c r="AB358" s="547"/>
    </row>
    <row r="359" spans="1:28" x14ac:dyDescent="0.25">
      <c r="A359" s="541"/>
      <c r="B359" s="366"/>
      <c r="C359" s="548"/>
      <c r="D359" s="494"/>
      <c r="E359" s="494"/>
      <c r="F359" s="296" t="s">
        <v>1622</v>
      </c>
      <c r="G359" s="178" t="s">
        <v>6</v>
      </c>
      <c r="H359" s="6">
        <v>83</v>
      </c>
      <c r="I359" s="6">
        <v>109</v>
      </c>
      <c r="J359" s="6">
        <v>121</v>
      </c>
      <c r="K359" s="6">
        <v>99</v>
      </c>
      <c r="L359" s="6">
        <v>117</v>
      </c>
      <c r="M359" s="6">
        <v>168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1">
        <f t="shared" si="7"/>
        <v>697</v>
      </c>
      <c r="AB359" s="546"/>
    </row>
    <row r="360" spans="1:28" ht="25.5" x14ac:dyDescent="0.25">
      <c r="A360" s="541"/>
      <c r="B360" s="366"/>
      <c r="C360" s="549"/>
      <c r="D360" s="278"/>
      <c r="E360" s="278"/>
      <c r="F360" s="545"/>
      <c r="G360" s="178" t="s">
        <v>3</v>
      </c>
      <c r="H360" s="6">
        <v>83</v>
      </c>
      <c r="I360" s="6">
        <v>109</v>
      </c>
      <c r="J360" s="6">
        <v>121</v>
      </c>
      <c r="K360" s="6">
        <v>99</v>
      </c>
      <c r="L360" s="6">
        <v>117</v>
      </c>
      <c r="M360" s="6">
        <v>168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1">
        <f t="shared" si="7"/>
        <v>697</v>
      </c>
      <c r="AB360" s="547"/>
    </row>
    <row r="361" spans="1:28" x14ac:dyDescent="0.25">
      <c r="A361" s="541"/>
      <c r="B361" s="366"/>
      <c r="C361" s="297" t="s">
        <v>1954</v>
      </c>
      <c r="D361" s="298" t="s">
        <v>1944</v>
      </c>
      <c r="E361" s="298" t="s">
        <v>1802</v>
      </c>
      <c r="F361" s="296" t="s">
        <v>1620</v>
      </c>
      <c r="G361" s="178" t="s">
        <v>6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1">
        <f t="shared" si="7"/>
        <v>0</v>
      </c>
      <c r="AB361" s="546"/>
    </row>
    <row r="362" spans="1:28" ht="25.5" x14ac:dyDescent="0.25">
      <c r="A362" s="541"/>
      <c r="B362" s="366"/>
      <c r="C362" s="548"/>
      <c r="D362" s="494"/>
      <c r="E362" s="494"/>
      <c r="F362" s="545"/>
      <c r="G362" s="178" t="s">
        <v>3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1">
        <f t="shared" si="7"/>
        <v>0</v>
      </c>
      <c r="AB362" s="547"/>
    </row>
    <row r="363" spans="1:28" x14ac:dyDescent="0.25">
      <c r="A363" s="541"/>
      <c r="B363" s="366"/>
      <c r="C363" s="548"/>
      <c r="D363" s="494"/>
      <c r="E363" s="494"/>
      <c r="F363" s="296" t="s">
        <v>1622</v>
      </c>
      <c r="G363" s="178" t="s">
        <v>6</v>
      </c>
      <c r="H363" s="6">
        <v>169</v>
      </c>
      <c r="I363" s="6">
        <v>113</v>
      </c>
      <c r="J363" s="6">
        <v>111</v>
      </c>
      <c r="K363" s="6">
        <v>158</v>
      </c>
      <c r="L363" s="6">
        <v>143</v>
      </c>
      <c r="M363" s="6">
        <v>130</v>
      </c>
      <c r="N363" s="6">
        <v>131</v>
      </c>
      <c r="O363" s="6">
        <v>205</v>
      </c>
      <c r="P363" s="6">
        <v>117</v>
      </c>
      <c r="Q363" s="6">
        <v>98</v>
      </c>
      <c r="R363" s="6">
        <v>127</v>
      </c>
      <c r="S363" s="6">
        <v>74</v>
      </c>
      <c r="T363" s="6">
        <v>65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1">
        <f t="shared" si="7"/>
        <v>1641</v>
      </c>
      <c r="AB363" s="546"/>
    </row>
    <row r="364" spans="1:28" ht="26.25" thickBot="1" x14ac:dyDescent="0.3">
      <c r="A364" s="542"/>
      <c r="B364" s="353"/>
      <c r="C364" s="354"/>
      <c r="D364" s="282"/>
      <c r="E364" s="282"/>
      <c r="F364" s="353"/>
      <c r="G364" s="182" t="s">
        <v>3</v>
      </c>
      <c r="H364" s="8">
        <v>169</v>
      </c>
      <c r="I364" s="8">
        <v>113</v>
      </c>
      <c r="J364" s="8">
        <v>111</v>
      </c>
      <c r="K364" s="8">
        <v>158</v>
      </c>
      <c r="L364" s="8">
        <v>143</v>
      </c>
      <c r="M364" s="8">
        <v>130</v>
      </c>
      <c r="N364" s="8">
        <v>131</v>
      </c>
      <c r="O364" s="8">
        <v>205</v>
      </c>
      <c r="P364" s="8">
        <v>117</v>
      </c>
      <c r="Q364" s="8">
        <v>98</v>
      </c>
      <c r="R364" s="8">
        <v>127</v>
      </c>
      <c r="S364" s="8">
        <v>74</v>
      </c>
      <c r="T364" s="8">
        <v>65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3">
        <f t="shared" si="7"/>
        <v>1641</v>
      </c>
      <c r="AB364" s="550"/>
    </row>
    <row r="365" spans="1:28" x14ac:dyDescent="0.25">
      <c r="A365" s="540" t="s">
        <v>454</v>
      </c>
      <c r="B365" s="345" t="s">
        <v>8</v>
      </c>
      <c r="C365" s="346"/>
      <c r="D365" s="281" t="s">
        <v>1803</v>
      </c>
      <c r="E365" s="281" t="s">
        <v>1804</v>
      </c>
      <c r="F365" s="495" t="s">
        <v>1620</v>
      </c>
      <c r="G365" s="177" t="s">
        <v>6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f t="shared" si="7"/>
        <v>0</v>
      </c>
      <c r="AB365" s="351"/>
    </row>
    <row r="366" spans="1:28" ht="25.5" x14ac:dyDescent="0.25">
      <c r="A366" s="541"/>
      <c r="B366" s="475"/>
      <c r="C366" s="476"/>
      <c r="D366" s="494"/>
      <c r="E366" s="494"/>
      <c r="F366" s="545"/>
      <c r="G366" s="178" t="s">
        <v>3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f t="shared" si="7"/>
        <v>0</v>
      </c>
      <c r="AB366" s="263"/>
    </row>
    <row r="367" spans="1:28" x14ac:dyDescent="0.25">
      <c r="A367" s="541"/>
      <c r="B367" s="475"/>
      <c r="C367" s="476"/>
      <c r="D367" s="494"/>
      <c r="E367" s="494"/>
      <c r="F367" s="296" t="s">
        <v>1622</v>
      </c>
      <c r="G367" s="178" t="s">
        <v>6</v>
      </c>
      <c r="H367" s="6">
        <v>156</v>
      </c>
      <c r="I367" s="6">
        <v>190</v>
      </c>
      <c r="J367" s="6">
        <v>174</v>
      </c>
      <c r="K367" s="6">
        <v>180</v>
      </c>
      <c r="L367" s="6">
        <v>197</v>
      </c>
      <c r="M367" s="6">
        <v>199</v>
      </c>
      <c r="N367" s="6">
        <v>171</v>
      </c>
      <c r="O367" s="6">
        <v>158</v>
      </c>
      <c r="P367" s="6">
        <v>213</v>
      </c>
      <c r="Q367" s="6">
        <v>138</v>
      </c>
      <c r="R367" s="6">
        <v>148</v>
      </c>
      <c r="S367" s="6">
        <v>170</v>
      </c>
      <c r="T367" s="6">
        <v>119</v>
      </c>
      <c r="U367" s="6">
        <v>96</v>
      </c>
      <c r="V367" s="6">
        <v>141</v>
      </c>
      <c r="W367" s="6">
        <v>152</v>
      </c>
      <c r="X367" s="6">
        <v>126</v>
      </c>
      <c r="Y367" s="6">
        <v>137</v>
      </c>
      <c r="Z367" s="6">
        <v>182</v>
      </c>
      <c r="AA367" s="1">
        <f t="shared" si="7"/>
        <v>3047</v>
      </c>
      <c r="AB367" s="546"/>
    </row>
    <row r="368" spans="1:28" ht="26.25" thickBot="1" x14ac:dyDescent="0.3">
      <c r="A368" s="541"/>
      <c r="B368" s="347"/>
      <c r="C368" s="348"/>
      <c r="D368" s="278"/>
      <c r="E368" s="278"/>
      <c r="F368" s="545"/>
      <c r="G368" s="178" t="s">
        <v>3</v>
      </c>
      <c r="H368" s="6">
        <v>119</v>
      </c>
      <c r="I368" s="6">
        <v>160</v>
      </c>
      <c r="J368" s="6">
        <v>177</v>
      </c>
      <c r="K368" s="6">
        <v>133</v>
      </c>
      <c r="L368" s="6">
        <v>187</v>
      </c>
      <c r="M368" s="6">
        <v>196</v>
      </c>
      <c r="N368" s="6">
        <v>168</v>
      </c>
      <c r="O368" s="6">
        <v>158</v>
      </c>
      <c r="P368" s="6">
        <v>199</v>
      </c>
      <c r="Q368" s="6">
        <v>138</v>
      </c>
      <c r="R368" s="6">
        <v>138</v>
      </c>
      <c r="S368" s="6">
        <v>143</v>
      </c>
      <c r="T368" s="6">
        <v>93</v>
      </c>
      <c r="U368" s="6">
        <v>96</v>
      </c>
      <c r="V368" s="6">
        <v>141</v>
      </c>
      <c r="W368" s="6">
        <v>152</v>
      </c>
      <c r="X368" s="6">
        <v>126</v>
      </c>
      <c r="Y368" s="6">
        <v>137</v>
      </c>
      <c r="Z368" s="6">
        <v>182</v>
      </c>
      <c r="AA368" s="1">
        <f t="shared" si="7"/>
        <v>2843</v>
      </c>
      <c r="AB368" s="547"/>
    </row>
    <row r="369" spans="1:28" x14ac:dyDescent="0.25">
      <c r="A369" s="540" t="s">
        <v>432</v>
      </c>
      <c r="B369" s="345" t="s">
        <v>8</v>
      </c>
      <c r="C369" s="346"/>
      <c r="D369" s="281" t="s">
        <v>1805</v>
      </c>
      <c r="E369" s="281" t="s">
        <v>1806</v>
      </c>
      <c r="F369" s="495" t="s">
        <v>1620</v>
      </c>
      <c r="G369" s="177" t="s">
        <v>6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f t="shared" si="7"/>
        <v>0</v>
      </c>
      <c r="AB369" s="351"/>
    </row>
    <row r="370" spans="1:28" ht="25.5" x14ac:dyDescent="0.25">
      <c r="A370" s="541"/>
      <c r="B370" s="475"/>
      <c r="C370" s="476"/>
      <c r="D370" s="494"/>
      <c r="E370" s="494"/>
      <c r="F370" s="545"/>
      <c r="G370" s="178" t="s">
        <v>3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f t="shared" si="7"/>
        <v>0</v>
      </c>
      <c r="AB370" s="263"/>
    </row>
    <row r="371" spans="1:28" x14ac:dyDescent="0.25">
      <c r="A371" s="541"/>
      <c r="B371" s="475"/>
      <c r="C371" s="476"/>
      <c r="D371" s="494"/>
      <c r="E371" s="494"/>
      <c r="F371" s="296" t="s">
        <v>1622</v>
      </c>
      <c r="G371" s="178" t="s">
        <v>6</v>
      </c>
      <c r="H371" s="6">
        <v>305</v>
      </c>
      <c r="I371" s="6">
        <v>294</v>
      </c>
      <c r="J371" s="6">
        <v>319</v>
      </c>
      <c r="K371" s="6">
        <v>280</v>
      </c>
      <c r="L371" s="6">
        <v>295</v>
      </c>
      <c r="M371" s="6">
        <v>330</v>
      </c>
      <c r="N371" s="6">
        <v>336</v>
      </c>
      <c r="O371" s="6">
        <v>302</v>
      </c>
      <c r="P371" s="6">
        <v>284</v>
      </c>
      <c r="Q371" s="6">
        <v>251</v>
      </c>
      <c r="R371" s="6">
        <v>161</v>
      </c>
      <c r="S371" s="6">
        <v>175</v>
      </c>
      <c r="T371" s="6">
        <v>206</v>
      </c>
      <c r="U371" s="6">
        <v>246</v>
      </c>
      <c r="V371" s="6">
        <v>270</v>
      </c>
      <c r="W371" s="6">
        <v>228</v>
      </c>
      <c r="X371" s="6">
        <v>345</v>
      </c>
      <c r="Y371" s="6">
        <v>283</v>
      </c>
      <c r="Z371" s="6">
        <v>273</v>
      </c>
      <c r="AA371" s="1">
        <f t="shared" si="7"/>
        <v>5183</v>
      </c>
      <c r="AB371" s="546"/>
    </row>
    <row r="372" spans="1:28" ht="25.5" x14ac:dyDescent="0.25">
      <c r="A372" s="541"/>
      <c r="B372" s="347"/>
      <c r="C372" s="348"/>
      <c r="D372" s="278"/>
      <c r="E372" s="278"/>
      <c r="F372" s="545"/>
      <c r="G372" s="178" t="s">
        <v>3</v>
      </c>
      <c r="H372" s="6">
        <v>305</v>
      </c>
      <c r="I372" s="6">
        <v>294</v>
      </c>
      <c r="J372" s="6">
        <v>319</v>
      </c>
      <c r="K372" s="6">
        <v>280</v>
      </c>
      <c r="L372" s="6">
        <v>295</v>
      </c>
      <c r="M372" s="6">
        <v>330</v>
      </c>
      <c r="N372" s="6">
        <v>336</v>
      </c>
      <c r="O372" s="6">
        <v>302</v>
      </c>
      <c r="P372" s="6">
        <v>284</v>
      </c>
      <c r="Q372" s="6">
        <v>251</v>
      </c>
      <c r="R372" s="6">
        <v>161</v>
      </c>
      <c r="S372" s="6">
        <v>175</v>
      </c>
      <c r="T372" s="6">
        <v>206</v>
      </c>
      <c r="U372" s="6">
        <v>246</v>
      </c>
      <c r="V372" s="6">
        <v>270</v>
      </c>
      <c r="W372" s="6">
        <v>228</v>
      </c>
      <c r="X372" s="6">
        <v>345</v>
      </c>
      <c r="Y372" s="6">
        <v>283</v>
      </c>
      <c r="Z372" s="6">
        <v>273</v>
      </c>
      <c r="AA372" s="1">
        <f t="shared" si="7"/>
        <v>5183</v>
      </c>
      <c r="AB372" s="547"/>
    </row>
    <row r="373" spans="1:28" x14ac:dyDescent="0.25">
      <c r="A373" s="541"/>
      <c r="B373" s="296" t="s">
        <v>10</v>
      </c>
      <c r="C373" s="297" t="s">
        <v>1955</v>
      </c>
      <c r="D373" s="298" t="s">
        <v>1808</v>
      </c>
      <c r="E373" s="298" t="s">
        <v>1809</v>
      </c>
      <c r="F373" s="296" t="s">
        <v>1620</v>
      </c>
      <c r="G373" s="178" t="s">
        <v>6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1">
        <f t="shared" si="7"/>
        <v>0</v>
      </c>
      <c r="AB373" s="546"/>
    </row>
    <row r="374" spans="1:28" ht="25.5" x14ac:dyDescent="0.25">
      <c r="A374" s="541"/>
      <c r="B374" s="366"/>
      <c r="C374" s="548"/>
      <c r="D374" s="494"/>
      <c r="E374" s="494"/>
      <c r="F374" s="545"/>
      <c r="G374" s="178" t="s">
        <v>3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1">
        <f t="shared" si="7"/>
        <v>0</v>
      </c>
      <c r="AB374" s="547"/>
    </row>
    <row r="375" spans="1:28" x14ac:dyDescent="0.25">
      <c r="A375" s="541"/>
      <c r="B375" s="366"/>
      <c r="C375" s="548"/>
      <c r="D375" s="494"/>
      <c r="E375" s="494"/>
      <c r="F375" s="296" t="s">
        <v>1622</v>
      </c>
      <c r="G375" s="178" t="s">
        <v>6</v>
      </c>
      <c r="H375" s="6">
        <v>76</v>
      </c>
      <c r="I375" s="6">
        <v>89</v>
      </c>
      <c r="J375" s="6">
        <v>200</v>
      </c>
      <c r="K375" s="6">
        <v>277</v>
      </c>
      <c r="L375" s="6">
        <v>210</v>
      </c>
      <c r="M375" s="6">
        <v>189</v>
      </c>
      <c r="N375" s="6">
        <v>167</v>
      </c>
      <c r="O375" s="6">
        <v>145</v>
      </c>
      <c r="P375" s="6">
        <v>168</v>
      </c>
      <c r="Q375" s="6">
        <v>192</v>
      </c>
      <c r="R375" s="6">
        <v>151</v>
      </c>
      <c r="S375" s="6">
        <v>93</v>
      </c>
      <c r="T375" s="6">
        <v>41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1">
        <f t="shared" si="7"/>
        <v>1998</v>
      </c>
      <c r="AB375" s="546"/>
    </row>
    <row r="376" spans="1:28" ht="26.25" thickBot="1" x14ac:dyDescent="0.3">
      <c r="A376" s="541"/>
      <c r="B376" s="366"/>
      <c r="C376" s="549"/>
      <c r="D376" s="278"/>
      <c r="E376" s="278"/>
      <c r="F376" s="545"/>
      <c r="G376" s="178" t="s">
        <v>3</v>
      </c>
      <c r="H376" s="6">
        <v>76</v>
      </c>
      <c r="I376" s="6">
        <v>89</v>
      </c>
      <c r="J376" s="6">
        <v>200</v>
      </c>
      <c r="K376" s="6">
        <v>277</v>
      </c>
      <c r="L376" s="6">
        <v>210</v>
      </c>
      <c r="M376" s="6">
        <v>189</v>
      </c>
      <c r="N376" s="6">
        <v>167</v>
      </c>
      <c r="O376" s="6">
        <v>145</v>
      </c>
      <c r="P376" s="6">
        <v>168</v>
      </c>
      <c r="Q376" s="6">
        <v>192</v>
      </c>
      <c r="R376" s="6">
        <v>151</v>
      </c>
      <c r="S376" s="6">
        <v>93</v>
      </c>
      <c r="T376" s="6">
        <v>41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1">
        <f t="shared" si="7"/>
        <v>1998</v>
      </c>
      <c r="AB376" s="547"/>
    </row>
    <row r="377" spans="1:28" x14ac:dyDescent="0.25">
      <c r="A377" s="540" t="s">
        <v>434</v>
      </c>
      <c r="B377" s="345" t="s">
        <v>8</v>
      </c>
      <c r="C377" s="346"/>
      <c r="D377" s="281" t="s">
        <v>1945</v>
      </c>
      <c r="E377" s="281" t="s">
        <v>1810</v>
      </c>
      <c r="F377" s="495" t="s">
        <v>1620</v>
      </c>
      <c r="G377" s="177" t="s">
        <v>6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74</v>
      </c>
      <c r="T377" s="4">
        <v>62</v>
      </c>
      <c r="U377" s="4">
        <v>82</v>
      </c>
      <c r="V377" s="4">
        <v>0</v>
      </c>
      <c r="W377" s="4">
        <v>19</v>
      </c>
      <c r="X377" s="4">
        <v>16</v>
      </c>
      <c r="Y377" s="4">
        <v>19</v>
      </c>
      <c r="Z377" s="4">
        <v>7</v>
      </c>
      <c r="AA377" s="4">
        <f t="shared" si="7"/>
        <v>279</v>
      </c>
      <c r="AB377" s="351"/>
    </row>
    <row r="378" spans="1:28" ht="25.5" x14ac:dyDescent="0.25">
      <c r="A378" s="541"/>
      <c r="B378" s="475"/>
      <c r="C378" s="476"/>
      <c r="D378" s="494"/>
      <c r="E378" s="494"/>
      <c r="F378" s="545"/>
      <c r="G378" s="178" t="s">
        <v>3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74</v>
      </c>
      <c r="T378" s="1">
        <v>62</v>
      </c>
      <c r="U378" s="1">
        <v>82</v>
      </c>
      <c r="V378" s="1">
        <v>0</v>
      </c>
      <c r="W378" s="1">
        <v>19</v>
      </c>
      <c r="X378" s="1">
        <v>16</v>
      </c>
      <c r="Y378" s="1">
        <v>19</v>
      </c>
      <c r="Z378" s="1">
        <v>7</v>
      </c>
      <c r="AA378" s="1">
        <f t="shared" si="7"/>
        <v>279</v>
      </c>
      <c r="AB378" s="263"/>
    </row>
    <row r="379" spans="1:28" x14ac:dyDescent="0.25">
      <c r="A379" s="541"/>
      <c r="B379" s="475"/>
      <c r="C379" s="476"/>
      <c r="D379" s="494"/>
      <c r="E379" s="494"/>
      <c r="F379" s="296" t="s">
        <v>1622</v>
      </c>
      <c r="G379" s="178" t="s">
        <v>6</v>
      </c>
      <c r="H379" s="6">
        <v>142</v>
      </c>
      <c r="I379" s="6">
        <v>240</v>
      </c>
      <c r="J379" s="6">
        <v>137</v>
      </c>
      <c r="K379" s="6">
        <v>110</v>
      </c>
      <c r="L379" s="6">
        <v>196</v>
      </c>
      <c r="M379" s="6">
        <v>256</v>
      </c>
      <c r="N379" s="6">
        <v>331</v>
      </c>
      <c r="O379" s="6">
        <v>346</v>
      </c>
      <c r="P379" s="6">
        <v>381</v>
      </c>
      <c r="Q379" s="6">
        <v>340</v>
      </c>
      <c r="R379" s="6">
        <v>326</v>
      </c>
      <c r="S379" s="6">
        <v>283</v>
      </c>
      <c r="T379" s="6">
        <v>301</v>
      </c>
      <c r="U379" s="6">
        <v>282</v>
      </c>
      <c r="V379" s="6">
        <v>278</v>
      </c>
      <c r="W379" s="6">
        <v>300</v>
      </c>
      <c r="X379" s="6">
        <v>196</v>
      </c>
      <c r="Y379" s="6">
        <v>217</v>
      </c>
      <c r="Z379" s="6">
        <v>200</v>
      </c>
      <c r="AA379" s="1">
        <f t="shared" si="7"/>
        <v>4862</v>
      </c>
      <c r="AB379" s="546"/>
    </row>
    <row r="380" spans="1:28" ht="25.5" x14ac:dyDescent="0.25">
      <c r="A380" s="541"/>
      <c r="B380" s="347"/>
      <c r="C380" s="348"/>
      <c r="D380" s="278"/>
      <c r="E380" s="278"/>
      <c r="F380" s="545"/>
      <c r="G380" s="178" t="s">
        <v>3</v>
      </c>
      <c r="H380" s="6">
        <v>142</v>
      </c>
      <c r="I380" s="6">
        <v>240</v>
      </c>
      <c r="J380" s="6">
        <v>137</v>
      </c>
      <c r="K380" s="6">
        <v>110</v>
      </c>
      <c r="L380" s="6">
        <v>196</v>
      </c>
      <c r="M380" s="6">
        <v>256</v>
      </c>
      <c r="N380" s="6">
        <v>331</v>
      </c>
      <c r="O380" s="6">
        <v>346</v>
      </c>
      <c r="P380" s="6">
        <v>381</v>
      </c>
      <c r="Q380" s="6">
        <v>340</v>
      </c>
      <c r="R380" s="6">
        <v>326</v>
      </c>
      <c r="S380" s="6">
        <v>283</v>
      </c>
      <c r="T380" s="6">
        <v>301</v>
      </c>
      <c r="U380" s="6">
        <v>282</v>
      </c>
      <c r="V380" s="6">
        <v>278</v>
      </c>
      <c r="W380" s="6">
        <v>300</v>
      </c>
      <c r="X380" s="6">
        <v>196</v>
      </c>
      <c r="Y380" s="6">
        <v>217</v>
      </c>
      <c r="Z380" s="6">
        <v>200</v>
      </c>
      <c r="AA380" s="1">
        <f t="shared" si="7"/>
        <v>4862</v>
      </c>
      <c r="AB380" s="547"/>
    </row>
    <row r="381" spans="1:28" x14ac:dyDescent="0.25">
      <c r="A381" s="541"/>
      <c r="B381" s="296" t="s">
        <v>10</v>
      </c>
      <c r="C381" s="297" t="s">
        <v>1807</v>
      </c>
      <c r="D381" s="298" t="s">
        <v>1946</v>
      </c>
      <c r="E381" s="298" t="s">
        <v>1811</v>
      </c>
      <c r="F381" s="296" t="s">
        <v>1620</v>
      </c>
      <c r="G381" s="178" t="s">
        <v>6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1">
        <f t="shared" si="7"/>
        <v>0</v>
      </c>
      <c r="AB381" s="546"/>
    </row>
    <row r="382" spans="1:28" ht="25.5" x14ac:dyDescent="0.25">
      <c r="A382" s="541"/>
      <c r="B382" s="366"/>
      <c r="C382" s="548"/>
      <c r="D382" s="494"/>
      <c r="E382" s="494"/>
      <c r="F382" s="545"/>
      <c r="G382" s="178" t="s">
        <v>3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1">
        <f t="shared" si="7"/>
        <v>0</v>
      </c>
      <c r="AB382" s="547"/>
    </row>
    <row r="383" spans="1:28" x14ac:dyDescent="0.25">
      <c r="A383" s="541"/>
      <c r="B383" s="366"/>
      <c r="C383" s="548"/>
      <c r="D383" s="494"/>
      <c r="E383" s="494"/>
      <c r="F383" s="296" t="s">
        <v>1622</v>
      </c>
      <c r="G383" s="178" t="s">
        <v>6</v>
      </c>
      <c r="H383" s="6">
        <v>71</v>
      </c>
      <c r="I383" s="6">
        <v>104</v>
      </c>
      <c r="J383" s="6">
        <v>137</v>
      </c>
      <c r="K383" s="6">
        <v>229</v>
      </c>
      <c r="L383" s="6">
        <v>156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1">
        <f t="shared" si="7"/>
        <v>697</v>
      </c>
      <c r="AB383" s="546"/>
    </row>
    <row r="384" spans="1:28" ht="26.25" thickBot="1" x14ac:dyDescent="0.3">
      <c r="A384" s="541"/>
      <c r="B384" s="366"/>
      <c r="C384" s="548"/>
      <c r="D384" s="494"/>
      <c r="E384" s="494"/>
      <c r="F384" s="366"/>
      <c r="G384" s="183" t="s">
        <v>3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24">
        <v>0</v>
      </c>
      <c r="AA384" s="30">
        <f t="shared" si="7"/>
        <v>0</v>
      </c>
      <c r="AB384" s="551"/>
    </row>
    <row r="385" spans="1:28" x14ac:dyDescent="0.25">
      <c r="A385" s="482" t="s">
        <v>436</v>
      </c>
      <c r="B385" s="259" t="s">
        <v>8</v>
      </c>
      <c r="C385" s="259"/>
      <c r="D385" s="275" t="s">
        <v>1812</v>
      </c>
      <c r="E385" s="275" t="s">
        <v>1813</v>
      </c>
      <c r="F385" s="259" t="s">
        <v>1620</v>
      </c>
      <c r="G385" s="177" t="s">
        <v>6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f t="shared" ref="AA385:AA439" si="8">SUM(H385:Z385)</f>
        <v>0</v>
      </c>
      <c r="AB385" s="255"/>
    </row>
    <row r="386" spans="1:28" ht="25.5" x14ac:dyDescent="0.25">
      <c r="A386" s="487"/>
      <c r="B386" s="260"/>
      <c r="C386" s="260"/>
      <c r="D386" s="276"/>
      <c r="E386" s="276"/>
      <c r="F386" s="260"/>
      <c r="G386" s="178" t="s">
        <v>3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f t="shared" si="8"/>
        <v>0</v>
      </c>
      <c r="AB386" s="256"/>
    </row>
    <row r="387" spans="1:28" x14ac:dyDescent="0.25">
      <c r="A387" s="487"/>
      <c r="B387" s="260"/>
      <c r="C387" s="260"/>
      <c r="D387" s="276"/>
      <c r="E387" s="276"/>
      <c r="F387" s="260" t="s">
        <v>1622</v>
      </c>
      <c r="G387" s="178" t="s">
        <v>6</v>
      </c>
      <c r="H387" s="1">
        <v>236</v>
      </c>
      <c r="I387" s="1">
        <v>212</v>
      </c>
      <c r="J387" s="1">
        <v>196</v>
      </c>
      <c r="K387" s="1">
        <v>196</v>
      </c>
      <c r="L387" s="1">
        <v>232</v>
      </c>
      <c r="M387" s="1">
        <v>239</v>
      </c>
      <c r="N387" s="1">
        <v>246</v>
      </c>
      <c r="O387" s="1">
        <v>228</v>
      </c>
      <c r="P387" s="1">
        <v>201</v>
      </c>
      <c r="Q387" s="1">
        <v>162</v>
      </c>
      <c r="R387" s="1">
        <v>169</v>
      </c>
      <c r="S387" s="1">
        <v>172</v>
      </c>
      <c r="T387" s="1">
        <v>151</v>
      </c>
      <c r="U387" s="1">
        <v>139</v>
      </c>
      <c r="V387" s="1">
        <v>246</v>
      </c>
      <c r="W387" s="1">
        <v>175</v>
      </c>
      <c r="X387" s="1">
        <v>186</v>
      </c>
      <c r="Y387" s="1">
        <v>241</v>
      </c>
      <c r="Z387" s="1">
        <v>175</v>
      </c>
      <c r="AA387" s="1">
        <f t="shared" si="8"/>
        <v>3802</v>
      </c>
      <c r="AB387" s="256"/>
    </row>
    <row r="388" spans="1:28" ht="25.5" x14ac:dyDescent="0.25">
      <c r="A388" s="487"/>
      <c r="B388" s="260"/>
      <c r="C388" s="260"/>
      <c r="D388" s="276"/>
      <c r="E388" s="276"/>
      <c r="F388" s="260"/>
      <c r="G388" s="178" t="s">
        <v>3</v>
      </c>
      <c r="H388" s="1">
        <v>236</v>
      </c>
      <c r="I388" s="1">
        <v>212</v>
      </c>
      <c r="J388" s="1">
        <v>196</v>
      </c>
      <c r="K388" s="1">
        <v>196</v>
      </c>
      <c r="L388" s="1">
        <v>232</v>
      </c>
      <c r="M388" s="1">
        <v>239</v>
      </c>
      <c r="N388" s="1">
        <v>246</v>
      </c>
      <c r="O388" s="1">
        <v>228</v>
      </c>
      <c r="P388" s="1">
        <v>201</v>
      </c>
      <c r="Q388" s="1">
        <v>162</v>
      </c>
      <c r="R388" s="1">
        <v>169</v>
      </c>
      <c r="S388" s="1">
        <v>172</v>
      </c>
      <c r="T388" s="1">
        <v>151</v>
      </c>
      <c r="U388" s="1">
        <v>139</v>
      </c>
      <c r="V388" s="1">
        <v>246</v>
      </c>
      <c r="W388" s="1">
        <v>175</v>
      </c>
      <c r="X388" s="1">
        <v>186</v>
      </c>
      <c r="Y388" s="1">
        <v>241</v>
      </c>
      <c r="Z388" s="1">
        <v>175</v>
      </c>
      <c r="AA388" s="1">
        <f t="shared" si="8"/>
        <v>3802</v>
      </c>
      <c r="AB388" s="256"/>
    </row>
    <row r="389" spans="1:28" x14ac:dyDescent="0.25">
      <c r="A389" s="487"/>
      <c r="B389" s="260" t="s">
        <v>10</v>
      </c>
      <c r="C389" s="286" t="s">
        <v>567</v>
      </c>
      <c r="D389" s="276" t="s">
        <v>1815</v>
      </c>
      <c r="E389" s="276" t="s">
        <v>1816</v>
      </c>
      <c r="F389" s="260" t="s">
        <v>1620</v>
      </c>
      <c r="G389" s="178" t="s">
        <v>6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f t="shared" si="8"/>
        <v>0</v>
      </c>
      <c r="AB389" s="256"/>
    </row>
    <row r="390" spans="1:28" ht="25.5" x14ac:dyDescent="0.25">
      <c r="A390" s="487"/>
      <c r="B390" s="260"/>
      <c r="C390" s="286"/>
      <c r="D390" s="276"/>
      <c r="E390" s="276"/>
      <c r="F390" s="260"/>
      <c r="G390" s="178" t="s">
        <v>3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f t="shared" si="8"/>
        <v>0</v>
      </c>
      <c r="AB390" s="256"/>
    </row>
    <row r="391" spans="1:28" x14ac:dyDescent="0.25">
      <c r="A391" s="487"/>
      <c r="B391" s="260"/>
      <c r="C391" s="286"/>
      <c r="D391" s="276"/>
      <c r="E391" s="276"/>
      <c r="F391" s="260" t="s">
        <v>1622</v>
      </c>
      <c r="G391" s="178" t="s">
        <v>6</v>
      </c>
      <c r="H391" s="1">
        <v>102</v>
      </c>
      <c r="I391" s="1">
        <v>143</v>
      </c>
      <c r="J391" s="1">
        <v>170</v>
      </c>
      <c r="K391" s="1">
        <v>121</v>
      </c>
      <c r="L391" s="1">
        <v>93</v>
      </c>
      <c r="M391" s="1">
        <v>58</v>
      </c>
      <c r="N391" s="1">
        <v>168</v>
      </c>
      <c r="O391" s="1">
        <v>122</v>
      </c>
      <c r="P391" s="1">
        <v>109</v>
      </c>
      <c r="Q391" s="1">
        <v>59</v>
      </c>
      <c r="R391" s="1">
        <v>102</v>
      </c>
      <c r="S391" s="1">
        <v>93</v>
      </c>
      <c r="T391" s="1">
        <v>145</v>
      </c>
      <c r="U391" s="1">
        <v>71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f t="shared" si="8"/>
        <v>1556</v>
      </c>
      <c r="AB391" s="256"/>
    </row>
    <row r="392" spans="1:28" ht="25.5" x14ac:dyDescent="0.25">
      <c r="A392" s="487"/>
      <c r="B392" s="260"/>
      <c r="C392" s="286"/>
      <c r="D392" s="276"/>
      <c r="E392" s="276"/>
      <c r="F392" s="260"/>
      <c r="G392" s="178" t="s">
        <v>3</v>
      </c>
      <c r="H392" s="1">
        <v>102</v>
      </c>
      <c r="I392" s="1">
        <v>143</v>
      </c>
      <c r="J392" s="1">
        <v>170</v>
      </c>
      <c r="K392" s="1">
        <v>121</v>
      </c>
      <c r="L392" s="1">
        <v>93</v>
      </c>
      <c r="M392" s="1">
        <v>58</v>
      </c>
      <c r="N392" s="1">
        <v>168</v>
      </c>
      <c r="O392" s="1">
        <v>122</v>
      </c>
      <c r="P392" s="1">
        <v>109</v>
      </c>
      <c r="Q392" s="1">
        <v>59</v>
      </c>
      <c r="R392" s="1">
        <v>102</v>
      </c>
      <c r="S392" s="1">
        <v>93</v>
      </c>
      <c r="T392" s="1">
        <v>145</v>
      </c>
      <c r="U392" s="1">
        <v>71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f t="shared" si="8"/>
        <v>1556</v>
      </c>
      <c r="AB392" s="256"/>
    </row>
    <row r="393" spans="1:28" x14ac:dyDescent="0.25">
      <c r="A393" s="487"/>
      <c r="B393" s="260"/>
      <c r="C393" s="286" t="s">
        <v>1956</v>
      </c>
      <c r="D393" s="276" t="s">
        <v>1818</v>
      </c>
      <c r="E393" s="299" t="s">
        <v>1819</v>
      </c>
      <c r="F393" s="260" t="s">
        <v>1620</v>
      </c>
      <c r="G393" s="178" t="s">
        <v>6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f t="shared" si="8"/>
        <v>0</v>
      </c>
      <c r="AB393" s="256"/>
    </row>
    <row r="394" spans="1:28" ht="25.5" x14ac:dyDescent="0.25">
      <c r="A394" s="487"/>
      <c r="B394" s="260"/>
      <c r="C394" s="286"/>
      <c r="D394" s="276"/>
      <c r="E394" s="299"/>
      <c r="F394" s="260"/>
      <c r="G394" s="178" t="s">
        <v>3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f t="shared" si="8"/>
        <v>0</v>
      </c>
      <c r="AB394" s="256"/>
    </row>
    <row r="395" spans="1:28" x14ac:dyDescent="0.25">
      <c r="A395" s="487"/>
      <c r="B395" s="260"/>
      <c r="C395" s="286"/>
      <c r="D395" s="276"/>
      <c r="E395" s="299"/>
      <c r="F395" s="260" t="s">
        <v>1622</v>
      </c>
      <c r="G395" s="178" t="s">
        <v>6</v>
      </c>
      <c r="H395" s="6">
        <v>226</v>
      </c>
      <c r="I395" s="6">
        <v>219</v>
      </c>
      <c r="J395" s="6">
        <v>167</v>
      </c>
      <c r="K395" s="6">
        <v>176</v>
      </c>
      <c r="L395" s="6">
        <v>197</v>
      </c>
      <c r="M395" s="6">
        <v>178</v>
      </c>
      <c r="N395" s="6">
        <v>306</v>
      </c>
      <c r="O395" s="6">
        <v>186</v>
      </c>
      <c r="P395" s="6">
        <v>126</v>
      </c>
      <c r="Q395" s="6">
        <v>88</v>
      </c>
      <c r="R395" s="6">
        <v>126</v>
      </c>
      <c r="S395" s="6">
        <v>193</v>
      </c>
      <c r="T395" s="6">
        <v>245</v>
      </c>
      <c r="U395" s="6">
        <v>121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f t="shared" si="8"/>
        <v>2554</v>
      </c>
      <c r="AB395" s="256"/>
    </row>
    <row r="396" spans="1:28" ht="25.5" x14ac:dyDescent="0.25">
      <c r="A396" s="487"/>
      <c r="B396" s="260"/>
      <c r="C396" s="286"/>
      <c r="D396" s="276"/>
      <c r="E396" s="299"/>
      <c r="F396" s="260"/>
      <c r="G396" s="178" t="s">
        <v>3</v>
      </c>
      <c r="H396" s="6">
        <v>226</v>
      </c>
      <c r="I396" s="6">
        <v>219</v>
      </c>
      <c r="J396" s="6">
        <v>167</v>
      </c>
      <c r="K396" s="6">
        <v>176</v>
      </c>
      <c r="L396" s="6">
        <v>197</v>
      </c>
      <c r="M396" s="6">
        <v>178</v>
      </c>
      <c r="N396" s="6">
        <v>306</v>
      </c>
      <c r="O396" s="6">
        <v>186</v>
      </c>
      <c r="P396" s="6">
        <v>126</v>
      </c>
      <c r="Q396" s="6">
        <v>88</v>
      </c>
      <c r="R396" s="6">
        <v>126</v>
      </c>
      <c r="S396" s="6">
        <v>193</v>
      </c>
      <c r="T396" s="6">
        <v>245</v>
      </c>
      <c r="U396" s="6">
        <v>121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f t="shared" si="8"/>
        <v>2554</v>
      </c>
      <c r="AB396" s="256"/>
    </row>
    <row r="397" spans="1:28" x14ac:dyDescent="0.25">
      <c r="A397" s="487"/>
      <c r="B397" s="260"/>
      <c r="C397" s="286" t="s">
        <v>1957</v>
      </c>
      <c r="D397" s="276" t="s">
        <v>1820</v>
      </c>
      <c r="E397" s="299" t="s">
        <v>1821</v>
      </c>
      <c r="F397" s="260" t="s">
        <v>1620</v>
      </c>
      <c r="G397" s="178" t="s">
        <v>6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f t="shared" si="8"/>
        <v>0</v>
      </c>
      <c r="AB397" s="256"/>
    </row>
    <row r="398" spans="1:28" ht="25.5" x14ac:dyDescent="0.25">
      <c r="A398" s="487"/>
      <c r="B398" s="260"/>
      <c r="C398" s="286"/>
      <c r="D398" s="276"/>
      <c r="E398" s="299"/>
      <c r="F398" s="260"/>
      <c r="G398" s="178" t="s">
        <v>3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f t="shared" si="8"/>
        <v>0</v>
      </c>
      <c r="AB398" s="256"/>
    </row>
    <row r="399" spans="1:28" x14ac:dyDescent="0.25">
      <c r="A399" s="487"/>
      <c r="B399" s="260"/>
      <c r="C399" s="286"/>
      <c r="D399" s="276"/>
      <c r="E399" s="299"/>
      <c r="F399" s="260" t="s">
        <v>1622</v>
      </c>
      <c r="G399" s="178" t="s">
        <v>6</v>
      </c>
      <c r="H399" s="6">
        <v>147</v>
      </c>
      <c r="I399" s="6">
        <v>228</v>
      </c>
      <c r="J399" s="6">
        <v>167</v>
      </c>
      <c r="K399" s="6">
        <v>187</v>
      </c>
      <c r="L399" s="6">
        <v>46</v>
      </c>
      <c r="M399" s="6">
        <v>120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f t="shared" si="8"/>
        <v>895</v>
      </c>
      <c r="AB399" s="256"/>
    </row>
    <row r="400" spans="1:28" ht="25.5" x14ac:dyDescent="0.25">
      <c r="A400" s="487"/>
      <c r="B400" s="260"/>
      <c r="C400" s="286"/>
      <c r="D400" s="276"/>
      <c r="E400" s="299"/>
      <c r="F400" s="260"/>
      <c r="G400" s="178" t="s">
        <v>3</v>
      </c>
      <c r="H400" s="6">
        <v>147</v>
      </c>
      <c r="I400" s="6">
        <v>228</v>
      </c>
      <c r="J400" s="6">
        <v>167</v>
      </c>
      <c r="K400" s="6">
        <v>187</v>
      </c>
      <c r="L400" s="6">
        <v>46</v>
      </c>
      <c r="M400" s="6">
        <v>120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f t="shared" si="8"/>
        <v>895</v>
      </c>
      <c r="AB400" s="256"/>
    </row>
    <row r="401" spans="1:28" x14ac:dyDescent="0.25">
      <c r="A401" s="487"/>
      <c r="B401" s="260"/>
      <c r="C401" s="309" t="s">
        <v>1958</v>
      </c>
      <c r="D401" s="276" t="s">
        <v>1822</v>
      </c>
      <c r="E401" s="299" t="s">
        <v>1823</v>
      </c>
      <c r="F401" s="260" t="s">
        <v>1620</v>
      </c>
      <c r="G401" s="178" t="s">
        <v>6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f t="shared" si="8"/>
        <v>0</v>
      </c>
      <c r="AB401" s="256"/>
    </row>
    <row r="402" spans="1:28" ht="25.5" x14ac:dyDescent="0.25">
      <c r="A402" s="487"/>
      <c r="B402" s="260"/>
      <c r="C402" s="309"/>
      <c r="D402" s="276"/>
      <c r="E402" s="299"/>
      <c r="F402" s="260"/>
      <c r="G402" s="178" t="s">
        <v>3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f t="shared" si="8"/>
        <v>0</v>
      </c>
      <c r="AB402" s="256"/>
    </row>
    <row r="403" spans="1:28" x14ac:dyDescent="0.25">
      <c r="A403" s="487"/>
      <c r="B403" s="260"/>
      <c r="C403" s="309"/>
      <c r="D403" s="276"/>
      <c r="E403" s="299"/>
      <c r="F403" s="260" t="s">
        <v>1622</v>
      </c>
      <c r="G403" s="178" t="s">
        <v>6</v>
      </c>
      <c r="H403" s="6">
        <v>248</v>
      </c>
      <c r="I403" s="6">
        <v>146</v>
      </c>
      <c r="J403" s="6">
        <v>190</v>
      </c>
      <c r="K403" s="6">
        <v>91</v>
      </c>
      <c r="L403" s="6">
        <v>204</v>
      </c>
      <c r="M403" s="6">
        <v>103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f t="shared" si="8"/>
        <v>982</v>
      </c>
      <c r="AB403" s="256"/>
    </row>
    <row r="404" spans="1:28" ht="26.25" thickBot="1" x14ac:dyDescent="0.3">
      <c r="A404" s="490"/>
      <c r="B404" s="302"/>
      <c r="C404" s="317"/>
      <c r="D404" s="280"/>
      <c r="E404" s="318"/>
      <c r="F404" s="302"/>
      <c r="G404" s="182" t="s">
        <v>3</v>
      </c>
      <c r="H404" s="8">
        <v>248</v>
      </c>
      <c r="I404" s="8">
        <v>146</v>
      </c>
      <c r="J404" s="8">
        <v>190</v>
      </c>
      <c r="K404" s="8">
        <v>91</v>
      </c>
      <c r="L404" s="8">
        <v>204</v>
      </c>
      <c r="M404" s="8">
        <v>103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f t="shared" si="8"/>
        <v>982</v>
      </c>
      <c r="AB404" s="264"/>
    </row>
    <row r="405" spans="1:28" x14ac:dyDescent="0.25">
      <c r="A405" s="482" t="s">
        <v>439</v>
      </c>
      <c r="B405" s="259" t="s">
        <v>8</v>
      </c>
      <c r="C405" s="259"/>
      <c r="D405" s="275" t="s">
        <v>1824</v>
      </c>
      <c r="E405" s="275" t="s">
        <v>1825</v>
      </c>
      <c r="F405" s="259" t="s">
        <v>1620</v>
      </c>
      <c r="G405" s="177" t="s">
        <v>6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165</v>
      </c>
      <c r="X405" s="4">
        <v>92</v>
      </c>
      <c r="Y405" s="4">
        <v>74</v>
      </c>
      <c r="Z405" s="4">
        <v>89</v>
      </c>
      <c r="AA405" s="4">
        <f t="shared" si="8"/>
        <v>420</v>
      </c>
      <c r="AB405" s="255"/>
    </row>
    <row r="406" spans="1:28" ht="25.5" x14ac:dyDescent="0.25">
      <c r="A406" s="487"/>
      <c r="B406" s="260"/>
      <c r="C406" s="260"/>
      <c r="D406" s="276"/>
      <c r="E406" s="276"/>
      <c r="F406" s="260"/>
      <c r="G406" s="178" t="s">
        <v>3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165</v>
      </c>
      <c r="X406" s="1">
        <v>92</v>
      </c>
      <c r="Y406" s="1">
        <v>74</v>
      </c>
      <c r="Z406" s="1">
        <v>89</v>
      </c>
      <c r="AA406" s="1">
        <f t="shared" si="8"/>
        <v>420</v>
      </c>
      <c r="AB406" s="256"/>
    </row>
    <row r="407" spans="1:28" x14ac:dyDescent="0.25">
      <c r="A407" s="487"/>
      <c r="B407" s="260"/>
      <c r="C407" s="260"/>
      <c r="D407" s="276"/>
      <c r="E407" s="276"/>
      <c r="F407" s="260" t="s">
        <v>1622</v>
      </c>
      <c r="G407" s="178" t="s">
        <v>6</v>
      </c>
      <c r="H407" s="1">
        <v>106</v>
      </c>
      <c r="I407" s="1">
        <v>188</v>
      </c>
      <c r="J407" s="1">
        <v>197</v>
      </c>
      <c r="K407" s="1">
        <v>259</v>
      </c>
      <c r="L407" s="1">
        <v>225</v>
      </c>
      <c r="M407" s="1">
        <v>187</v>
      </c>
      <c r="N407" s="1">
        <v>204</v>
      </c>
      <c r="O407" s="1">
        <v>256</v>
      </c>
      <c r="P407" s="1">
        <v>228</v>
      </c>
      <c r="Q407" s="1">
        <v>211</v>
      </c>
      <c r="R407" s="1">
        <v>156</v>
      </c>
      <c r="S407" s="1">
        <v>135</v>
      </c>
      <c r="T407" s="1">
        <v>155</v>
      </c>
      <c r="U407" s="1">
        <v>247</v>
      </c>
      <c r="V407" s="1">
        <v>375</v>
      </c>
      <c r="W407" s="1">
        <v>327</v>
      </c>
      <c r="X407" s="1">
        <v>349</v>
      </c>
      <c r="Y407" s="1">
        <v>229</v>
      </c>
      <c r="Z407" s="1">
        <v>231</v>
      </c>
      <c r="AA407" s="1">
        <f t="shared" si="8"/>
        <v>4265</v>
      </c>
      <c r="AB407" s="256" t="s">
        <v>2340</v>
      </c>
    </row>
    <row r="408" spans="1:28" ht="25.5" x14ac:dyDescent="0.25">
      <c r="A408" s="487"/>
      <c r="B408" s="260"/>
      <c r="C408" s="260"/>
      <c r="D408" s="276"/>
      <c r="E408" s="276"/>
      <c r="F408" s="260"/>
      <c r="G408" s="178" t="s">
        <v>3</v>
      </c>
      <c r="H408" s="1">
        <v>90</v>
      </c>
      <c r="I408" s="1">
        <v>158</v>
      </c>
      <c r="J408" s="1">
        <v>197</v>
      </c>
      <c r="K408" s="1">
        <v>259</v>
      </c>
      <c r="L408" s="1">
        <v>225</v>
      </c>
      <c r="M408" s="1">
        <v>187</v>
      </c>
      <c r="N408" s="1">
        <v>204</v>
      </c>
      <c r="O408" s="1">
        <v>256</v>
      </c>
      <c r="P408" s="1">
        <v>228</v>
      </c>
      <c r="Q408" s="1">
        <v>211</v>
      </c>
      <c r="R408" s="1">
        <v>156</v>
      </c>
      <c r="S408" s="1">
        <v>135</v>
      </c>
      <c r="T408" s="1">
        <v>155</v>
      </c>
      <c r="U408" s="1">
        <v>284</v>
      </c>
      <c r="V408" s="1">
        <v>375</v>
      </c>
      <c r="W408" s="1">
        <v>327</v>
      </c>
      <c r="X408" s="1">
        <v>349</v>
      </c>
      <c r="Y408" s="1">
        <v>229</v>
      </c>
      <c r="Z408" s="1">
        <v>231</v>
      </c>
      <c r="AA408" s="1">
        <f t="shared" si="8"/>
        <v>4256</v>
      </c>
      <c r="AB408" s="256"/>
    </row>
    <row r="409" spans="1:28" x14ac:dyDescent="0.25">
      <c r="A409" s="487"/>
      <c r="B409" s="260" t="s">
        <v>10</v>
      </c>
      <c r="C409" s="286" t="s">
        <v>1814</v>
      </c>
      <c r="D409" s="276" t="s">
        <v>1826</v>
      </c>
      <c r="E409" s="276" t="s">
        <v>1827</v>
      </c>
      <c r="F409" s="260" t="s">
        <v>1620</v>
      </c>
      <c r="G409" s="178" t="s">
        <v>6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f t="shared" si="8"/>
        <v>0</v>
      </c>
      <c r="AB409" s="256"/>
    </row>
    <row r="410" spans="1:28" ht="25.5" x14ac:dyDescent="0.25">
      <c r="A410" s="487"/>
      <c r="B410" s="260"/>
      <c r="C410" s="286"/>
      <c r="D410" s="276"/>
      <c r="E410" s="276"/>
      <c r="F410" s="260"/>
      <c r="G410" s="178" t="s">
        <v>3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f t="shared" si="8"/>
        <v>0</v>
      </c>
      <c r="AB410" s="256"/>
    </row>
    <row r="411" spans="1:28" x14ac:dyDescent="0.25">
      <c r="A411" s="487"/>
      <c r="B411" s="260"/>
      <c r="C411" s="286"/>
      <c r="D411" s="276"/>
      <c r="E411" s="276"/>
      <c r="F411" s="260" t="s">
        <v>1622</v>
      </c>
      <c r="G411" s="178" t="s">
        <v>6</v>
      </c>
      <c r="H411" s="1">
        <v>262</v>
      </c>
      <c r="I411" s="1">
        <v>227</v>
      </c>
      <c r="J411" s="1">
        <v>282</v>
      </c>
      <c r="K411" s="1">
        <v>310</v>
      </c>
      <c r="L411" s="1">
        <v>251</v>
      </c>
      <c r="M411" s="1">
        <v>291</v>
      </c>
      <c r="N411" s="1">
        <v>272</v>
      </c>
      <c r="O411" s="1">
        <v>302</v>
      </c>
      <c r="P411" s="1">
        <v>233</v>
      </c>
      <c r="Q411" s="1">
        <v>261</v>
      </c>
      <c r="R411" s="1">
        <v>193</v>
      </c>
      <c r="S411" s="1">
        <v>158</v>
      </c>
      <c r="T411" s="1">
        <v>152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f t="shared" si="8"/>
        <v>3194</v>
      </c>
      <c r="AB411" s="256" t="s">
        <v>2340</v>
      </c>
    </row>
    <row r="412" spans="1:28" ht="25.5" x14ac:dyDescent="0.25">
      <c r="A412" s="487"/>
      <c r="B412" s="260"/>
      <c r="C412" s="286"/>
      <c r="D412" s="276"/>
      <c r="E412" s="276"/>
      <c r="F412" s="260"/>
      <c r="G412" s="178" t="s">
        <v>3</v>
      </c>
      <c r="H412" s="1">
        <v>229</v>
      </c>
      <c r="I412" s="1">
        <v>200</v>
      </c>
      <c r="J412" s="1">
        <v>282</v>
      </c>
      <c r="K412" s="1">
        <v>310</v>
      </c>
      <c r="L412" s="1">
        <v>251</v>
      </c>
      <c r="M412" s="1">
        <v>291</v>
      </c>
      <c r="N412" s="1">
        <v>272</v>
      </c>
      <c r="O412" s="1">
        <v>302</v>
      </c>
      <c r="P412" s="1">
        <v>233</v>
      </c>
      <c r="Q412" s="1">
        <v>261</v>
      </c>
      <c r="R412" s="1">
        <v>193</v>
      </c>
      <c r="S412" s="1">
        <v>158</v>
      </c>
      <c r="T412" s="1">
        <v>152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f t="shared" si="8"/>
        <v>3134</v>
      </c>
      <c r="AB412" s="256"/>
    </row>
    <row r="413" spans="1:28" x14ac:dyDescent="0.25">
      <c r="A413" s="487"/>
      <c r="B413" s="260"/>
      <c r="C413" s="286" t="s">
        <v>1817</v>
      </c>
      <c r="D413" s="276" t="s">
        <v>1829</v>
      </c>
      <c r="E413" s="299" t="s">
        <v>1830</v>
      </c>
      <c r="F413" s="260" t="s">
        <v>1620</v>
      </c>
      <c r="G413" s="178" t="s">
        <v>6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f t="shared" si="8"/>
        <v>0</v>
      </c>
      <c r="AB413" s="256"/>
    </row>
    <row r="414" spans="1:28" ht="25.5" x14ac:dyDescent="0.25">
      <c r="A414" s="487"/>
      <c r="B414" s="260"/>
      <c r="C414" s="286"/>
      <c r="D414" s="276"/>
      <c r="E414" s="299"/>
      <c r="F414" s="260"/>
      <c r="G414" s="178" t="s">
        <v>3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f t="shared" si="8"/>
        <v>0</v>
      </c>
      <c r="AB414" s="256"/>
    </row>
    <row r="415" spans="1:28" x14ac:dyDescent="0.25">
      <c r="A415" s="487"/>
      <c r="B415" s="260"/>
      <c r="C415" s="286"/>
      <c r="D415" s="276"/>
      <c r="E415" s="299"/>
      <c r="F415" s="260" t="s">
        <v>1622</v>
      </c>
      <c r="G415" s="178" t="s">
        <v>6</v>
      </c>
      <c r="H415" s="6">
        <v>136</v>
      </c>
      <c r="I415" s="6">
        <v>207</v>
      </c>
      <c r="J415" s="6">
        <v>172</v>
      </c>
      <c r="K415" s="6">
        <v>196</v>
      </c>
      <c r="L415" s="6">
        <v>184</v>
      </c>
      <c r="M415" s="6">
        <v>172</v>
      </c>
      <c r="N415" s="6">
        <v>157</v>
      </c>
      <c r="O415" s="6">
        <v>182</v>
      </c>
      <c r="P415" s="6">
        <v>182</v>
      </c>
      <c r="Q415" s="6">
        <v>95</v>
      </c>
      <c r="R415" s="6">
        <v>87</v>
      </c>
      <c r="S415" s="6">
        <v>69</v>
      </c>
      <c r="T415" s="6">
        <v>50</v>
      </c>
      <c r="U415" s="6">
        <v>33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f t="shared" si="8"/>
        <v>1922</v>
      </c>
      <c r="AB415" s="256"/>
    </row>
    <row r="416" spans="1:28" ht="26.25" thickBot="1" x14ac:dyDescent="0.3">
      <c r="A416" s="487"/>
      <c r="B416" s="260"/>
      <c r="C416" s="286"/>
      <c r="D416" s="276"/>
      <c r="E416" s="299"/>
      <c r="F416" s="260"/>
      <c r="G416" s="178" t="s">
        <v>3</v>
      </c>
      <c r="H416" s="6">
        <v>136</v>
      </c>
      <c r="I416" s="6">
        <v>207</v>
      </c>
      <c r="J416" s="6">
        <v>172</v>
      </c>
      <c r="K416" s="6">
        <v>196</v>
      </c>
      <c r="L416" s="6">
        <v>184</v>
      </c>
      <c r="M416" s="6">
        <v>172</v>
      </c>
      <c r="N416" s="6">
        <v>157</v>
      </c>
      <c r="O416" s="6">
        <v>182</v>
      </c>
      <c r="P416" s="6">
        <v>182</v>
      </c>
      <c r="Q416" s="6">
        <v>95</v>
      </c>
      <c r="R416" s="6">
        <v>87</v>
      </c>
      <c r="S416" s="6">
        <v>69</v>
      </c>
      <c r="T416" s="6">
        <v>50</v>
      </c>
      <c r="U416" s="6">
        <v>33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f t="shared" si="8"/>
        <v>1922</v>
      </c>
      <c r="AB416" s="256"/>
    </row>
    <row r="417" spans="1:28" x14ac:dyDescent="0.25">
      <c r="A417" s="482" t="s">
        <v>442</v>
      </c>
      <c r="B417" s="259" t="s">
        <v>8</v>
      </c>
      <c r="C417" s="259"/>
      <c r="D417" s="275" t="s">
        <v>1831</v>
      </c>
      <c r="E417" s="275" t="s">
        <v>1832</v>
      </c>
      <c r="F417" s="259" t="s">
        <v>1620</v>
      </c>
      <c r="G417" s="177" t="s">
        <v>6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49</v>
      </c>
      <c r="U417" s="4">
        <v>23</v>
      </c>
      <c r="V417" s="4">
        <v>200</v>
      </c>
      <c r="W417" s="4">
        <v>9</v>
      </c>
      <c r="X417" s="4">
        <v>22</v>
      </c>
      <c r="Y417" s="4">
        <v>33</v>
      </c>
      <c r="Z417" s="4">
        <v>32</v>
      </c>
      <c r="AA417" s="4">
        <f t="shared" si="8"/>
        <v>368</v>
      </c>
      <c r="AB417" s="255"/>
    </row>
    <row r="418" spans="1:28" ht="25.5" x14ac:dyDescent="0.25">
      <c r="A418" s="487"/>
      <c r="B418" s="260"/>
      <c r="C418" s="260"/>
      <c r="D418" s="276"/>
      <c r="E418" s="276"/>
      <c r="F418" s="260"/>
      <c r="G418" s="178" t="s">
        <v>3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49</v>
      </c>
      <c r="U418" s="1">
        <v>23</v>
      </c>
      <c r="V418" s="1">
        <v>200</v>
      </c>
      <c r="W418" s="1">
        <v>9</v>
      </c>
      <c r="X418" s="1">
        <v>22</v>
      </c>
      <c r="Y418" s="1">
        <v>33</v>
      </c>
      <c r="Z418" s="1">
        <v>32</v>
      </c>
      <c r="AA418" s="1">
        <f t="shared" si="8"/>
        <v>368</v>
      </c>
      <c r="AB418" s="256"/>
    </row>
    <row r="419" spans="1:28" x14ac:dyDescent="0.25">
      <c r="A419" s="487"/>
      <c r="B419" s="260"/>
      <c r="C419" s="260"/>
      <c r="D419" s="276"/>
      <c r="E419" s="276"/>
      <c r="F419" s="260" t="s">
        <v>1622</v>
      </c>
      <c r="G419" s="178" t="s">
        <v>6</v>
      </c>
      <c r="H419" s="1">
        <v>106</v>
      </c>
      <c r="I419" s="1">
        <v>80</v>
      </c>
      <c r="J419" s="1">
        <v>93</v>
      </c>
      <c r="K419" s="1">
        <v>73</v>
      </c>
      <c r="L419" s="1">
        <v>74</v>
      </c>
      <c r="M419" s="1">
        <v>92</v>
      </c>
      <c r="N419" s="1">
        <v>91</v>
      </c>
      <c r="O419" s="1">
        <v>99</v>
      </c>
      <c r="P419" s="1">
        <v>58</v>
      </c>
      <c r="Q419" s="1">
        <v>76</v>
      </c>
      <c r="R419" s="1">
        <v>48</v>
      </c>
      <c r="S419" s="1">
        <v>38</v>
      </c>
      <c r="T419" s="1">
        <v>39</v>
      </c>
      <c r="U419" s="1">
        <v>41</v>
      </c>
      <c r="V419" s="1">
        <v>78</v>
      </c>
      <c r="W419" s="1">
        <v>84</v>
      </c>
      <c r="X419" s="1">
        <v>88</v>
      </c>
      <c r="Y419" s="1">
        <v>34</v>
      </c>
      <c r="Z419" s="1">
        <v>82</v>
      </c>
      <c r="AA419" s="1">
        <f t="shared" si="8"/>
        <v>1374</v>
      </c>
      <c r="AB419" s="256"/>
    </row>
    <row r="420" spans="1:28" ht="25.5" x14ac:dyDescent="0.25">
      <c r="A420" s="487"/>
      <c r="B420" s="260"/>
      <c r="C420" s="260"/>
      <c r="D420" s="276"/>
      <c r="E420" s="276"/>
      <c r="F420" s="260"/>
      <c r="G420" s="178" t="s">
        <v>3</v>
      </c>
      <c r="H420" s="1">
        <v>106</v>
      </c>
      <c r="I420" s="1">
        <v>80</v>
      </c>
      <c r="J420" s="1">
        <v>93</v>
      </c>
      <c r="K420" s="1">
        <v>73</v>
      </c>
      <c r="L420" s="1">
        <v>74</v>
      </c>
      <c r="M420" s="1">
        <v>92</v>
      </c>
      <c r="N420" s="1">
        <v>91</v>
      </c>
      <c r="O420" s="1">
        <v>99</v>
      </c>
      <c r="P420" s="1">
        <v>58</v>
      </c>
      <c r="Q420" s="1">
        <v>76</v>
      </c>
      <c r="R420" s="1">
        <v>48</v>
      </c>
      <c r="S420" s="1">
        <v>38</v>
      </c>
      <c r="T420" s="1">
        <v>39</v>
      </c>
      <c r="U420" s="1">
        <v>41</v>
      </c>
      <c r="V420" s="1">
        <v>78</v>
      </c>
      <c r="W420" s="1">
        <v>84</v>
      </c>
      <c r="X420" s="1">
        <v>88</v>
      </c>
      <c r="Y420" s="1">
        <v>34</v>
      </c>
      <c r="Z420" s="1">
        <v>82</v>
      </c>
      <c r="AA420" s="1">
        <f t="shared" si="8"/>
        <v>1374</v>
      </c>
      <c r="AB420" s="256"/>
    </row>
    <row r="421" spans="1:28" x14ac:dyDescent="0.25">
      <c r="A421" s="487"/>
      <c r="B421" s="260" t="s">
        <v>10</v>
      </c>
      <c r="C421" s="286" t="s">
        <v>1014</v>
      </c>
      <c r="D421" s="276" t="s">
        <v>1834</v>
      </c>
      <c r="E421" s="276" t="s">
        <v>1835</v>
      </c>
      <c r="F421" s="260" t="s">
        <v>1620</v>
      </c>
      <c r="G421" s="178" t="s">
        <v>6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f t="shared" si="8"/>
        <v>0</v>
      </c>
      <c r="AB421" s="256"/>
    </row>
    <row r="422" spans="1:28" ht="25.5" x14ac:dyDescent="0.25">
      <c r="A422" s="487"/>
      <c r="B422" s="260"/>
      <c r="C422" s="286"/>
      <c r="D422" s="276"/>
      <c r="E422" s="276"/>
      <c r="F422" s="260"/>
      <c r="G422" s="178" t="s">
        <v>3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f t="shared" si="8"/>
        <v>0</v>
      </c>
      <c r="AB422" s="256"/>
    </row>
    <row r="423" spans="1:28" x14ac:dyDescent="0.25">
      <c r="A423" s="487"/>
      <c r="B423" s="260"/>
      <c r="C423" s="286"/>
      <c r="D423" s="276"/>
      <c r="E423" s="276"/>
      <c r="F423" s="260" t="s">
        <v>1622</v>
      </c>
      <c r="G423" s="178" t="s">
        <v>6</v>
      </c>
      <c r="H423" s="1">
        <v>34</v>
      </c>
      <c r="I423" s="1">
        <v>32</v>
      </c>
      <c r="J423" s="1">
        <v>50</v>
      </c>
      <c r="K423" s="1">
        <v>35</v>
      </c>
      <c r="L423" s="1">
        <v>58</v>
      </c>
      <c r="M423" s="1">
        <v>54</v>
      </c>
      <c r="N423" s="1">
        <v>31</v>
      </c>
      <c r="O423" s="1">
        <v>28</v>
      </c>
      <c r="P423" s="1">
        <v>61</v>
      </c>
      <c r="Q423" s="1">
        <v>72</v>
      </c>
      <c r="R423" s="1">
        <v>56</v>
      </c>
      <c r="S423" s="1">
        <v>38</v>
      </c>
      <c r="T423" s="1">
        <v>42</v>
      </c>
      <c r="U423" s="1">
        <v>38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f t="shared" si="8"/>
        <v>629</v>
      </c>
      <c r="AB423" s="256"/>
    </row>
    <row r="424" spans="1:28" ht="25.5" x14ac:dyDescent="0.25">
      <c r="A424" s="487"/>
      <c r="B424" s="260"/>
      <c r="C424" s="286"/>
      <c r="D424" s="276"/>
      <c r="E424" s="276"/>
      <c r="F424" s="260"/>
      <c r="G424" s="178" t="s">
        <v>3</v>
      </c>
      <c r="H424" s="1">
        <v>34</v>
      </c>
      <c r="I424" s="1">
        <v>32</v>
      </c>
      <c r="J424" s="1">
        <v>50</v>
      </c>
      <c r="K424" s="1">
        <v>35</v>
      </c>
      <c r="L424" s="1">
        <v>58</v>
      </c>
      <c r="M424" s="1">
        <v>54</v>
      </c>
      <c r="N424" s="1">
        <v>31</v>
      </c>
      <c r="O424" s="1">
        <v>28</v>
      </c>
      <c r="P424" s="1">
        <v>61</v>
      </c>
      <c r="Q424" s="1">
        <v>72</v>
      </c>
      <c r="R424" s="1">
        <v>56</v>
      </c>
      <c r="S424" s="1">
        <v>38</v>
      </c>
      <c r="T424" s="1">
        <v>42</v>
      </c>
      <c r="U424" s="1">
        <v>38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f t="shared" si="8"/>
        <v>629</v>
      </c>
      <c r="AB424" s="256"/>
    </row>
    <row r="425" spans="1:28" x14ac:dyDescent="0.25">
      <c r="A425" s="487"/>
      <c r="B425" s="260"/>
      <c r="C425" s="286" t="s">
        <v>1828</v>
      </c>
      <c r="D425" s="276" t="s">
        <v>1837</v>
      </c>
      <c r="E425" s="299" t="s">
        <v>1838</v>
      </c>
      <c r="F425" s="260" t="s">
        <v>1620</v>
      </c>
      <c r="G425" s="178" t="s">
        <v>6</v>
      </c>
      <c r="H425" s="1">
        <v>27</v>
      </c>
      <c r="I425" s="1">
        <v>17</v>
      </c>
      <c r="J425" s="1">
        <v>12</v>
      </c>
      <c r="K425" s="1">
        <v>17</v>
      </c>
      <c r="L425" s="1">
        <v>51</v>
      </c>
      <c r="M425" s="1">
        <v>52</v>
      </c>
      <c r="N425" s="1">
        <v>0</v>
      </c>
      <c r="O425" s="1">
        <v>0</v>
      </c>
      <c r="P425" s="1">
        <v>0</v>
      </c>
      <c r="Q425" s="1">
        <v>0</v>
      </c>
      <c r="R425" s="1">
        <v>24</v>
      </c>
      <c r="S425" s="1">
        <v>22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f t="shared" si="8"/>
        <v>222</v>
      </c>
      <c r="AB425" s="256"/>
    </row>
    <row r="426" spans="1:28" ht="25.5" x14ac:dyDescent="0.25">
      <c r="A426" s="487"/>
      <c r="B426" s="260"/>
      <c r="C426" s="286"/>
      <c r="D426" s="276"/>
      <c r="E426" s="299"/>
      <c r="F426" s="260"/>
      <c r="G426" s="178" t="s">
        <v>3</v>
      </c>
      <c r="H426" s="1">
        <v>27</v>
      </c>
      <c r="I426" s="1">
        <v>17</v>
      </c>
      <c r="J426" s="1">
        <v>12</v>
      </c>
      <c r="K426" s="1">
        <v>17</v>
      </c>
      <c r="L426" s="1">
        <v>51</v>
      </c>
      <c r="M426" s="1">
        <v>52</v>
      </c>
      <c r="N426" s="1">
        <v>0</v>
      </c>
      <c r="O426" s="1">
        <v>0</v>
      </c>
      <c r="P426" s="1">
        <v>0</v>
      </c>
      <c r="Q426" s="1">
        <v>0</v>
      </c>
      <c r="R426" s="1">
        <v>24</v>
      </c>
      <c r="S426" s="1">
        <v>22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f t="shared" si="8"/>
        <v>222</v>
      </c>
      <c r="AB426" s="256"/>
    </row>
    <row r="427" spans="1:28" x14ac:dyDescent="0.25">
      <c r="A427" s="487"/>
      <c r="B427" s="260"/>
      <c r="C427" s="286"/>
      <c r="D427" s="276"/>
      <c r="E427" s="299"/>
      <c r="F427" s="260" t="s">
        <v>1622</v>
      </c>
      <c r="G427" s="178" t="s">
        <v>6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f t="shared" ref="AA427:AA428" si="9">SUM(H427:Z427)</f>
        <v>0</v>
      </c>
      <c r="AB427" s="256"/>
    </row>
    <row r="428" spans="1:28" ht="26.25" thickBot="1" x14ac:dyDescent="0.3">
      <c r="A428" s="483"/>
      <c r="B428" s="296"/>
      <c r="C428" s="297"/>
      <c r="D428" s="298"/>
      <c r="E428" s="314"/>
      <c r="F428" s="296"/>
      <c r="G428" s="183" t="s">
        <v>3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f t="shared" si="9"/>
        <v>0</v>
      </c>
      <c r="AB428" s="316"/>
    </row>
    <row r="429" spans="1:28" x14ac:dyDescent="0.25">
      <c r="A429" s="482" t="s">
        <v>445</v>
      </c>
      <c r="B429" s="259" t="s">
        <v>8</v>
      </c>
      <c r="C429" s="259"/>
      <c r="D429" s="275" t="s">
        <v>2316</v>
      </c>
      <c r="E429" s="275" t="s">
        <v>1839</v>
      </c>
      <c r="F429" s="259" t="s">
        <v>1620</v>
      </c>
      <c r="G429" s="177" t="s">
        <v>6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2">
        <v>0</v>
      </c>
      <c r="N429" s="192">
        <v>0</v>
      </c>
      <c r="O429" s="192">
        <v>0</v>
      </c>
      <c r="P429" s="192">
        <v>0</v>
      </c>
      <c r="Q429" s="192">
        <v>0</v>
      </c>
      <c r="R429" s="192">
        <v>0</v>
      </c>
      <c r="S429" s="192">
        <v>0</v>
      </c>
      <c r="T429" s="192">
        <v>0</v>
      </c>
      <c r="U429" s="192">
        <v>0</v>
      </c>
      <c r="V429" s="192">
        <v>186</v>
      </c>
      <c r="W429" s="192">
        <v>183</v>
      </c>
      <c r="X429" s="192">
        <v>134</v>
      </c>
      <c r="Y429" s="192">
        <v>37</v>
      </c>
      <c r="Z429" s="192">
        <v>44</v>
      </c>
      <c r="AA429" s="192">
        <f t="shared" si="8"/>
        <v>584</v>
      </c>
      <c r="AB429" s="255" t="s">
        <v>2342</v>
      </c>
    </row>
    <row r="430" spans="1:28" ht="25.5" x14ac:dyDescent="0.25">
      <c r="A430" s="487"/>
      <c r="B430" s="260"/>
      <c r="C430" s="260"/>
      <c r="D430" s="276"/>
      <c r="E430" s="276"/>
      <c r="F430" s="260"/>
      <c r="G430" s="178" t="s">
        <v>3</v>
      </c>
      <c r="H430" s="193">
        <v>0</v>
      </c>
      <c r="I430" s="193">
        <v>0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93">
        <v>0</v>
      </c>
      <c r="Q430" s="193">
        <v>0</v>
      </c>
      <c r="R430" s="193">
        <v>0</v>
      </c>
      <c r="S430" s="193">
        <v>0</v>
      </c>
      <c r="T430" s="193">
        <v>0</v>
      </c>
      <c r="U430" s="193">
        <v>0</v>
      </c>
      <c r="V430" s="193">
        <v>55</v>
      </c>
      <c r="W430" s="193">
        <v>19</v>
      </c>
      <c r="X430" s="193">
        <v>19</v>
      </c>
      <c r="Y430" s="193">
        <v>7</v>
      </c>
      <c r="Z430" s="193">
        <v>0</v>
      </c>
      <c r="AA430" s="193">
        <f t="shared" si="8"/>
        <v>100</v>
      </c>
      <c r="AB430" s="256"/>
    </row>
    <row r="431" spans="1:28" x14ac:dyDescent="0.25">
      <c r="A431" s="487"/>
      <c r="B431" s="260"/>
      <c r="C431" s="260"/>
      <c r="D431" s="276"/>
      <c r="E431" s="276"/>
      <c r="F431" s="260" t="s">
        <v>1622</v>
      </c>
      <c r="G431" s="178" t="s">
        <v>6</v>
      </c>
      <c r="H431" s="193">
        <v>213</v>
      </c>
      <c r="I431" s="193">
        <v>298</v>
      </c>
      <c r="J431" s="193">
        <v>251</v>
      </c>
      <c r="K431" s="193">
        <v>209</v>
      </c>
      <c r="L431" s="193">
        <v>251</v>
      </c>
      <c r="M431" s="193">
        <v>334</v>
      </c>
      <c r="N431" s="193">
        <v>239</v>
      </c>
      <c r="O431" s="193">
        <v>281</v>
      </c>
      <c r="P431" s="193">
        <v>333</v>
      </c>
      <c r="Q431" s="193">
        <v>369</v>
      </c>
      <c r="R431" s="193">
        <v>242</v>
      </c>
      <c r="S431" s="193">
        <v>191</v>
      </c>
      <c r="T431" s="193">
        <v>248</v>
      </c>
      <c r="U431" s="193">
        <v>270</v>
      </c>
      <c r="V431" s="193">
        <v>500</v>
      </c>
      <c r="W431" s="193">
        <v>373</v>
      </c>
      <c r="X431" s="193">
        <v>358</v>
      </c>
      <c r="Y431" s="193">
        <v>358</v>
      </c>
      <c r="Z431" s="193">
        <v>375</v>
      </c>
      <c r="AA431" s="193">
        <f t="shared" si="8"/>
        <v>5693</v>
      </c>
      <c r="AB431" s="256" t="s">
        <v>2342</v>
      </c>
    </row>
    <row r="432" spans="1:28" ht="25.5" x14ac:dyDescent="0.25">
      <c r="A432" s="487"/>
      <c r="B432" s="260"/>
      <c r="C432" s="260"/>
      <c r="D432" s="276"/>
      <c r="E432" s="276"/>
      <c r="F432" s="260"/>
      <c r="G432" s="178" t="s">
        <v>3</v>
      </c>
      <c r="H432" s="193">
        <v>213</v>
      </c>
      <c r="I432" s="193">
        <v>0</v>
      </c>
      <c r="J432" s="193">
        <v>0</v>
      </c>
      <c r="K432" s="193">
        <v>0</v>
      </c>
      <c r="L432" s="193">
        <v>251</v>
      </c>
      <c r="M432" s="193">
        <v>334</v>
      </c>
      <c r="N432" s="193">
        <v>239</v>
      </c>
      <c r="O432" s="193">
        <v>281</v>
      </c>
      <c r="P432" s="193">
        <v>333</v>
      </c>
      <c r="Q432" s="193">
        <v>369</v>
      </c>
      <c r="R432" s="193">
        <v>242</v>
      </c>
      <c r="S432" s="193">
        <v>191</v>
      </c>
      <c r="T432" s="193">
        <v>248</v>
      </c>
      <c r="U432" s="193">
        <v>270</v>
      </c>
      <c r="V432" s="193">
        <v>500</v>
      </c>
      <c r="W432" s="193">
        <v>373</v>
      </c>
      <c r="X432" s="193">
        <v>358</v>
      </c>
      <c r="Y432" s="193">
        <v>358</v>
      </c>
      <c r="Z432" s="193">
        <v>375</v>
      </c>
      <c r="AA432" s="193">
        <f t="shared" si="8"/>
        <v>4935</v>
      </c>
      <c r="AB432" s="256"/>
    </row>
    <row r="433" spans="1:28" x14ac:dyDescent="0.25">
      <c r="A433" s="487"/>
      <c r="B433" s="260" t="s">
        <v>10</v>
      </c>
      <c r="C433" s="286" t="s">
        <v>1833</v>
      </c>
      <c r="D433" s="276" t="s">
        <v>2370</v>
      </c>
      <c r="E433" s="276" t="s">
        <v>1840</v>
      </c>
      <c r="F433" s="260" t="s">
        <v>1620</v>
      </c>
      <c r="G433" s="178" t="s">
        <v>6</v>
      </c>
      <c r="H433" s="193">
        <v>0</v>
      </c>
      <c r="I433" s="193">
        <v>0</v>
      </c>
      <c r="J433" s="193">
        <v>0</v>
      </c>
      <c r="K433" s="193">
        <v>0</v>
      </c>
      <c r="L433" s="193">
        <v>0</v>
      </c>
      <c r="M433" s="193">
        <v>0</v>
      </c>
      <c r="N433" s="193">
        <v>0</v>
      </c>
      <c r="O433" s="193">
        <v>0</v>
      </c>
      <c r="P433" s="193">
        <v>0</v>
      </c>
      <c r="Q433" s="193">
        <v>0</v>
      </c>
      <c r="R433" s="193">
        <v>0</v>
      </c>
      <c r="S433" s="193">
        <v>0</v>
      </c>
      <c r="T433" s="193">
        <v>49</v>
      </c>
      <c r="U433" s="193">
        <v>38</v>
      </c>
      <c r="V433" s="193">
        <v>0</v>
      </c>
      <c r="W433" s="193">
        <v>0</v>
      </c>
      <c r="X433" s="193">
        <v>0</v>
      </c>
      <c r="Y433" s="193">
        <v>0</v>
      </c>
      <c r="Z433" s="193">
        <v>0</v>
      </c>
      <c r="AA433" s="193">
        <f t="shared" si="8"/>
        <v>87</v>
      </c>
      <c r="AB433" s="256" t="s">
        <v>2342</v>
      </c>
    </row>
    <row r="434" spans="1:28" ht="25.5" x14ac:dyDescent="0.25">
      <c r="A434" s="487"/>
      <c r="B434" s="260"/>
      <c r="C434" s="286"/>
      <c r="D434" s="276"/>
      <c r="E434" s="276"/>
      <c r="F434" s="260"/>
      <c r="G434" s="178" t="s">
        <v>3</v>
      </c>
      <c r="H434" s="193">
        <v>0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93">
        <v>0</v>
      </c>
      <c r="Q434" s="193">
        <v>0</v>
      </c>
      <c r="R434" s="193">
        <v>0</v>
      </c>
      <c r="S434" s="193">
        <v>0</v>
      </c>
      <c r="T434" s="193">
        <v>34</v>
      </c>
      <c r="U434" s="193">
        <v>22</v>
      </c>
      <c r="V434" s="193">
        <v>0</v>
      </c>
      <c r="W434" s="193">
        <v>0</v>
      </c>
      <c r="X434" s="193">
        <v>0</v>
      </c>
      <c r="Y434" s="193">
        <v>0</v>
      </c>
      <c r="Z434" s="193">
        <v>0</v>
      </c>
      <c r="AA434" s="193">
        <f t="shared" si="8"/>
        <v>56</v>
      </c>
      <c r="AB434" s="256"/>
    </row>
    <row r="435" spans="1:28" x14ac:dyDescent="0.25">
      <c r="A435" s="487"/>
      <c r="B435" s="260"/>
      <c r="C435" s="286"/>
      <c r="D435" s="276"/>
      <c r="E435" s="276"/>
      <c r="F435" s="260" t="s">
        <v>1622</v>
      </c>
      <c r="G435" s="178" t="s">
        <v>6</v>
      </c>
      <c r="H435" s="193">
        <v>162</v>
      </c>
      <c r="I435" s="193">
        <v>236</v>
      </c>
      <c r="J435" s="193">
        <v>267</v>
      </c>
      <c r="K435" s="193">
        <v>238</v>
      </c>
      <c r="L435" s="193">
        <v>282</v>
      </c>
      <c r="M435" s="193">
        <v>231</v>
      </c>
      <c r="N435" s="193">
        <v>265</v>
      </c>
      <c r="O435" s="193">
        <v>209</v>
      </c>
      <c r="P435" s="193">
        <v>162</v>
      </c>
      <c r="Q435" s="193">
        <v>168</v>
      </c>
      <c r="R435" s="193">
        <v>150</v>
      </c>
      <c r="S435" s="193">
        <v>108</v>
      </c>
      <c r="T435" s="193">
        <v>158</v>
      </c>
      <c r="U435" s="193">
        <v>118</v>
      </c>
      <c r="V435" s="193">
        <v>0</v>
      </c>
      <c r="W435" s="193">
        <v>0</v>
      </c>
      <c r="X435" s="193">
        <v>0</v>
      </c>
      <c r="Y435" s="193">
        <v>0</v>
      </c>
      <c r="Z435" s="193">
        <v>0</v>
      </c>
      <c r="AA435" s="193">
        <f t="shared" si="8"/>
        <v>2754</v>
      </c>
      <c r="AB435" s="256" t="s">
        <v>2342</v>
      </c>
    </row>
    <row r="436" spans="1:28" ht="25.5" x14ac:dyDescent="0.25">
      <c r="A436" s="487"/>
      <c r="B436" s="260"/>
      <c r="C436" s="286"/>
      <c r="D436" s="276"/>
      <c r="E436" s="276"/>
      <c r="F436" s="260"/>
      <c r="G436" s="178" t="s">
        <v>3</v>
      </c>
      <c r="H436" s="193">
        <v>162</v>
      </c>
      <c r="I436" s="193">
        <v>236</v>
      </c>
      <c r="J436" s="193">
        <v>0</v>
      </c>
      <c r="K436" s="193">
        <v>0</v>
      </c>
      <c r="L436" s="193">
        <v>282</v>
      </c>
      <c r="M436" s="193">
        <v>231</v>
      </c>
      <c r="N436" s="193">
        <v>265</v>
      </c>
      <c r="O436" s="193">
        <v>209</v>
      </c>
      <c r="P436" s="193">
        <v>162</v>
      </c>
      <c r="Q436" s="193">
        <v>168</v>
      </c>
      <c r="R436" s="193">
        <v>150</v>
      </c>
      <c r="S436" s="193">
        <v>108</v>
      </c>
      <c r="T436" s="193">
        <v>158</v>
      </c>
      <c r="U436" s="193">
        <v>118</v>
      </c>
      <c r="V436" s="193">
        <v>0</v>
      </c>
      <c r="W436" s="193">
        <v>0</v>
      </c>
      <c r="X436" s="193">
        <v>0</v>
      </c>
      <c r="Y436" s="193">
        <v>0</v>
      </c>
      <c r="Z436" s="193">
        <v>0</v>
      </c>
      <c r="AA436" s="193">
        <f t="shared" si="8"/>
        <v>2249</v>
      </c>
      <c r="AB436" s="256"/>
    </row>
    <row r="437" spans="1:28" x14ac:dyDescent="0.25">
      <c r="A437" s="487"/>
      <c r="B437" s="260"/>
      <c r="C437" s="286" t="s">
        <v>1836</v>
      </c>
      <c r="D437" s="276" t="s">
        <v>2371</v>
      </c>
      <c r="E437" s="299" t="s">
        <v>1855</v>
      </c>
      <c r="F437" s="260" t="s">
        <v>1620</v>
      </c>
      <c r="G437" s="178" t="s">
        <v>6</v>
      </c>
      <c r="H437" s="193">
        <v>0</v>
      </c>
      <c r="I437" s="193">
        <v>0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93">
        <v>0</v>
      </c>
      <c r="Q437" s="193">
        <v>0</v>
      </c>
      <c r="R437" s="193">
        <v>0</v>
      </c>
      <c r="S437" s="193">
        <v>0</v>
      </c>
      <c r="T437" s="193">
        <v>0</v>
      </c>
      <c r="U437" s="193">
        <v>0</v>
      </c>
      <c r="V437" s="193">
        <v>0</v>
      </c>
      <c r="W437" s="193">
        <v>0</v>
      </c>
      <c r="X437" s="193">
        <v>0</v>
      </c>
      <c r="Y437" s="193">
        <v>0</v>
      </c>
      <c r="Z437" s="193">
        <v>0</v>
      </c>
      <c r="AA437" s="193">
        <f t="shared" si="8"/>
        <v>0</v>
      </c>
      <c r="AB437" s="256"/>
    </row>
    <row r="438" spans="1:28" ht="25.5" x14ac:dyDescent="0.25">
      <c r="A438" s="487"/>
      <c r="B438" s="260"/>
      <c r="C438" s="286"/>
      <c r="D438" s="276"/>
      <c r="E438" s="299"/>
      <c r="F438" s="260"/>
      <c r="G438" s="178" t="s">
        <v>3</v>
      </c>
      <c r="H438" s="193">
        <v>0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193">
        <v>0</v>
      </c>
      <c r="P438" s="193">
        <v>0</v>
      </c>
      <c r="Q438" s="193">
        <v>0</v>
      </c>
      <c r="R438" s="193">
        <v>0</v>
      </c>
      <c r="S438" s="193">
        <v>0</v>
      </c>
      <c r="T438" s="193">
        <v>0</v>
      </c>
      <c r="U438" s="193">
        <v>0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f t="shared" si="8"/>
        <v>0</v>
      </c>
      <c r="AB438" s="256"/>
    </row>
    <row r="439" spans="1:28" x14ac:dyDescent="0.25">
      <c r="A439" s="487"/>
      <c r="B439" s="260"/>
      <c r="C439" s="286"/>
      <c r="D439" s="276"/>
      <c r="E439" s="299"/>
      <c r="F439" s="260" t="s">
        <v>1622</v>
      </c>
      <c r="G439" s="178" t="s">
        <v>6</v>
      </c>
      <c r="H439" s="6">
        <v>137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f t="shared" si="8"/>
        <v>137</v>
      </c>
      <c r="AB439" s="256"/>
    </row>
    <row r="440" spans="1:28" ht="26.25" thickBot="1" x14ac:dyDescent="0.3">
      <c r="A440" s="490"/>
      <c r="B440" s="302"/>
      <c r="C440" s="303"/>
      <c r="D440" s="280"/>
      <c r="E440" s="318"/>
      <c r="F440" s="302"/>
      <c r="G440" s="182" t="s">
        <v>3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264"/>
    </row>
    <row r="441" spans="1:28" x14ac:dyDescent="0.25">
      <c r="A441" s="552" t="s">
        <v>13</v>
      </c>
      <c r="B441" s="553"/>
      <c r="C441" s="553"/>
      <c r="D441" s="553"/>
      <c r="E441" s="553"/>
      <c r="F441" s="545" t="s">
        <v>1620</v>
      </c>
      <c r="G441" s="25" t="s">
        <v>6</v>
      </c>
      <c r="H441" s="16">
        <f>H437+H433+H429+H425+H421+H417+H413+H409+H405+H401+H397+H393+H389+H385+H381+H377+H373+H369+H365+H361+H357+H353+H349+H345+H341+H337+H333+H329+H325+H321+H317+H313+H309+H305+H301+H297+H293+H289+H285+H281+H277+H273+H269+H265+H261+H257+H253+H249+H245+H241+H237+H233+H229+H225+H221+H217+H213+H209+H205+H201+H197+H193+H189+H185+H181+H177+H173+H169+H165+H161+H157+H153+H149+H145+H141+H137+H133+H129+H125+H121+H117+H113+H109+H105+H101+H97+H93+H89+H85+H81+H77+H73+H69+H65+H61+H57+H53+H49+H45+H41+H37+H33+H29+H25+H21+H17+H13+H9+H3</f>
        <v>88</v>
      </c>
      <c r="I441" s="16">
        <f t="shared" ref="I441:AA441" si="10">I437+I433+I429+I425+I421+I417+I413+I409+I405+I401+I397+I393+I389+I385+I381+I377+I373+I369+I365+I361+I357+I353+I349+I345+I341+I337+I333+I329+I325+I321+I317+I313+I309+I305+I301+I297+I293+I289+I285+I281+I277+I273+I269+I265+I261+I257+I253+I249+I245+I241+I237+I233+I229+I225+I221+I217+I213+I209+I205+I201+I197+I193+I189+I185+I181+I177+I173+I169+I165+I161+I157+I153+I149+I145+I141+I137+I133+I129+I125+I121+I117+I113+I109+I105+I101+I97+I93+I89+I85+I81+I77+I73+I69+I65+I61+I57+I53+I49+I45+I41+I37+I33+I29+I25+I21+I17+I13+I9+I3</f>
        <v>91</v>
      </c>
      <c r="J441" s="16">
        <f t="shared" si="10"/>
        <v>95</v>
      </c>
      <c r="K441" s="16">
        <f t="shared" si="10"/>
        <v>96</v>
      </c>
      <c r="L441" s="16">
        <f t="shared" si="10"/>
        <v>130</v>
      </c>
      <c r="M441" s="16">
        <f t="shared" si="10"/>
        <v>119</v>
      </c>
      <c r="N441" s="16">
        <f t="shared" si="10"/>
        <v>3</v>
      </c>
      <c r="O441" s="16">
        <f t="shared" si="10"/>
        <v>2</v>
      </c>
      <c r="P441" s="16">
        <f t="shared" si="10"/>
        <v>8</v>
      </c>
      <c r="Q441" s="16">
        <f t="shared" si="10"/>
        <v>45</v>
      </c>
      <c r="R441" s="16">
        <f t="shared" si="10"/>
        <v>100</v>
      </c>
      <c r="S441" s="16">
        <f t="shared" si="10"/>
        <v>188</v>
      </c>
      <c r="T441" s="16">
        <f t="shared" si="10"/>
        <v>424</v>
      </c>
      <c r="U441" s="16">
        <f t="shared" si="10"/>
        <v>443</v>
      </c>
      <c r="V441" s="16">
        <f t="shared" si="10"/>
        <v>1290</v>
      </c>
      <c r="W441" s="16">
        <f t="shared" si="10"/>
        <v>1476</v>
      </c>
      <c r="X441" s="16">
        <f t="shared" si="10"/>
        <v>904</v>
      </c>
      <c r="Y441" s="16">
        <f t="shared" si="10"/>
        <v>708</v>
      </c>
      <c r="Z441" s="16">
        <f t="shared" si="10"/>
        <v>542</v>
      </c>
      <c r="AA441" s="16">
        <f t="shared" si="10"/>
        <v>6752</v>
      </c>
      <c r="AB441" s="233"/>
    </row>
    <row r="442" spans="1:28" ht="25.5" x14ac:dyDescent="0.25">
      <c r="A442" s="554"/>
      <c r="B442" s="555"/>
      <c r="C442" s="555"/>
      <c r="D442" s="555"/>
      <c r="E442" s="555"/>
      <c r="F442" s="260"/>
      <c r="G442" s="178" t="s">
        <v>3</v>
      </c>
      <c r="H442" s="6">
        <f>H438+H434+H430+H426+H422+H418+H414+H410+H406+H402+H398+H394+H390+H386+H382+H378+H374+H370+H366+H362+H358+H354+H350+H346+H342+H338+H334+H330+H326+H322+H318+H314+H310+H306+H302+H298+H294+H290+H286+H282+H278+H274+H270+H266+H262+H258+H254+H250+H246+H242+H238+H234+H230+H226+H222+H218+H214+H210+H206+H202+H198+H194+H190+H186+H182+H178+H174+H170+H166+H162+H158+H154+H150+H146+H142+H138+H134+H130+H126+H122+H118+H114+H110+H106+H102+H98+H94+H90+H86+H82+H78+H74+H70+H66+H62+H58+H54+H50+H46+H42+H38+H34+H30+H26+H22+H18+H14+H10+H4</f>
        <v>88</v>
      </c>
      <c r="I442" s="6">
        <f t="shared" ref="I442:AA442" si="11">I438+I434+I430+I426+I422+I418+I414+I410+I406+I402+I398+I394+I390+I386+I382+I378+I374+I370+I366+I362+I358+I354+I350+I346+I342+I338+I334+I330+I326+I322+I318+I314+I310+I306+I302+I298+I294+I290+I286+I282+I278+I274+I270+I266+I262+I258+I254+I250+I246+I242+I238+I234+I230+I226+I222+I218+I214+I210+I206+I202+I198+I194+I190+I186+I182+I178+I174+I170+I166+I162+I158+I154+I150+I146+I142+I138+I134+I130+I126+I122+I118+I114+I110+I106+I102+I98+I94+I90+I86+I82+I78+I74+I70+I66+I62+I58+I54+I50+I46+I42+I38+I34+I30+I26+I22+I18+I14+I10+I4</f>
        <v>91</v>
      </c>
      <c r="J442" s="6">
        <f t="shared" si="11"/>
        <v>95</v>
      </c>
      <c r="K442" s="6">
        <f t="shared" si="11"/>
        <v>96</v>
      </c>
      <c r="L442" s="6">
        <f t="shared" si="11"/>
        <v>130</v>
      </c>
      <c r="M442" s="6">
        <f t="shared" si="11"/>
        <v>119</v>
      </c>
      <c r="N442" s="6">
        <f t="shared" si="11"/>
        <v>3</v>
      </c>
      <c r="O442" s="6">
        <f t="shared" si="11"/>
        <v>2</v>
      </c>
      <c r="P442" s="6">
        <f t="shared" si="11"/>
        <v>8</v>
      </c>
      <c r="Q442" s="6">
        <f t="shared" si="11"/>
        <v>45</v>
      </c>
      <c r="R442" s="6">
        <f t="shared" si="11"/>
        <v>100</v>
      </c>
      <c r="S442" s="6">
        <f t="shared" si="11"/>
        <v>188</v>
      </c>
      <c r="T442" s="6">
        <f t="shared" si="11"/>
        <v>409</v>
      </c>
      <c r="U442" s="6">
        <f t="shared" si="11"/>
        <v>427</v>
      </c>
      <c r="V442" s="6">
        <f t="shared" si="11"/>
        <v>1159</v>
      </c>
      <c r="W442" s="6">
        <f t="shared" si="11"/>
        <v>1295</v>
      </c>
      <c r="X442" s="6">
        <f t="shared" si="11"/>
        <v>788</v>
      </c>
      <c r="Y442" s="6">
        <f t="shared" si="11"/>
        <v>649</v>
      </c>
      <c r="Z442" s="6">
        <f t="shared" si="11"/>
        <v>472</v>
      </c>
      <c r="AA442" s="6">
        <f t="shared" si="11"/>
        <v>6164</v>
      </c>
      <c r="AB442" s="217"/>
    </row>
    <row r="443" spans="1:28" x14ac:dyDescent="0.25">
      <c r="A443" s="554"/>
      <c r="B443" s="555"/>
      <c r="C443" s="555"/>
      <c r="D443" s="555"/>
      <c r="E443" s="555"/>
      <c r="F443" s="260" t="s">
        <v>1622</v>
      </c>
      <c r="G443" s="178" t="s">
        <v>6</v>
      </c>
      <c r="H443" s="6">
        <f>H439+H435+H431+H427+H423+H419+H415+H411+H407+H403+H399+H395+H391+H387+H383+H379+H375+H371+H367+H363+H359+H355+H351+H347+H343+H339+H335+H331+H327+H323+H319+H315+H311+H307+H303+H299+H295+H291+H287+H283+H279+H275+H271+H267+H263+H259+H255+H251+H247+H243+H239+H235+H231+H227+H223+H219+H215+H211+H207+H203+H199+H195+H191+H187+H183+H179+H175+H171+H167+H163+H159+H155+H151+H147+H143+H139+H135+H131+H127+H123+H119+H115+H111+H107+H103+H99+H95+H91+H87+H83+H79+H75+H71+H67+H63+H59+H55+H51+H47+H43+H39+H35+H31+H27+H23+H19+H15+H11+H5</f>
        <v>18329</v>
      </c>
      <c r="I443" s="6">
        <f t="shared" ref="I443:AA443" si="12">I439+I435+I431+I427+I423+I419+I415+I411+I407+I403+I399+I395+I391+I387+I383+I379+I375+I371+I367+I363+I359+I355+I351+I347+I343+I339+I335+I331+I327+I323+I319+I315+I311+I307+I303+I299+I295+I291+I287+I283+I279+I275+I271+I267+I263+I259+I255+I251+I247+I243+I239+I235+I231+I227+I223+I219+I215+I211+I207+I203+I199+I195+I191+I187+I183+I179+I175+I171+I167+I163+I159+I155+I151+I147+I143+I139+I135+I131+I127+I123+I119+I115+I111+I107+I103+I99+I95+I91+I87+I83+I79+I75+I71+I67+I63+I59+I55+I51+I47+I43+I39+I35+I31+I27+I23+I19+I15+I11+I5</f>
        <v>19551</v>
      </c>
      <c r="J443" s="6">
        <f t="shared" si="12"/>
        <v>19249</v>
      </c>
      <c r="K443" s="6">
        <f t="shared" si="12"/>
        <v>19615</v>
      </c>
      <c r="L443" s="6">
        <f t="shared" si="12"/>
        <v>20031</v>
      </c>
      <c r="M443" s="6">
        <f t="shared" si="12"/>
        <v>18918</v>
      </c>
      <c r="N443" s="6">
        <f t="shared" si="12"/>
        <v>18482</v>
      </c>
      <c r="O443" s="6">
        <f t="shared" si="12"/>
        <v>17565</v>
      </c>
      <c r="P443" s="6">
        <f t="shared" si="12"/>
        <v>16004</v>
      </c>
      <c r="Q443" s="6">
        <f t="shared" si="12"/>
        <v>15099</v>
      </c>
      <c r="R443" s="6">
        <f t="shared" si="12"/>
        <v>13540</v>
      </c>
      <c r="S443" s="6">
        <f t="shared" si="12"/>
        <v>12141</v>
      </c>
      <c r="T443" s="6">
        <f t="shared" si="12"/>
        <v>12059</v>
      </c>
      <c r="U443" s="6">
        <f t="shared" si="12"/>
        <v>11486</v>
      </c>
      <c r="V443" s="6">
        <f t="shared" si="12"/>
        <v>11671</v>
      </c>
      <c r="W443" s="6">
        <f t="shared" si="12"/>
        <v>10514</v>
      </c>
      <c r="X443" s="6">
        <f t="shared" si="12"/>
        <v>10734</v>
      </c>
      <c r="Y443" s="6">
        <f t="shared" si="12"/>
        <v>10470</v>
      </c>
      <c r="Z443" s="6">
        <f t="shared" si="12"/>
        <v>10755</v>
      </c>
      <c r="AA443" s="6">
        <f t="shared" si="12"/>
        <v>286213</v>
      </c>
      <c r="AB443" s="217"/>
    </row>
    <row r="444" spans="1:28" ht="26.25" thickBot="1" x14ac:dyDescent="0.3">
      <c r="A444" s="324"/>
      <c r="B444" s="325"/>
      <c r="C444" s="325"/>
      <c r="D444" s="325"/>
      <c r="E444" s="325"/>
      <c r="F444" s="302"/>
      <c r="G444" s="182" t="s">
        <v>3</v>
      </c>
      <c r="H444" s="8">
        <f>H440+H436+H432+H428+H424+H420+H416+H412+H408+H404+H400+H396+H392+H388+H384+H380+H376+H372+H368+H364+H360+H356+H352+H348+H344+H340+H336+H332+H328+H324+H320+H316+H312+H308+H304+H300+H296+H292+H288+H284+H280+H276+H272+H268+H264+H260+H256+H252+H248+H244+H240+H236+H232+H228+H224+H220+H216+H212+H208+H204+H200+H196+H192+H188+H184+H180+H176+H172+H168+H164+H160+H156+H152+H148+H144+H140+H136+H132+H128+H124+H120+H116+H112+H108+H104+H100+H96+H92+H88+H84+H80+H76+H72+H68+H64+H60+H56+H52+H48+H44+H40+H36+H32+H28+H24+H20+H16+H12+H6</f>
        <v>16633</v>
      </c>
      <c r="I444" s="8">
        <f t="shared" ref="I444:AA444" si="13">I440+I436+I432+I428+I424+I420+I416+I412+I408+I404+I400+I396+I392+I388+I384+I380+I376+I372+I368+I364+I360+I356+I352+I348+I344+I340+I336+I332+I328+I324+I320+I316+I312+I308+I304+I300+I296+I292+I288+I284+I280+I276+I272+I268+I264+I260+I256+I252+I248+I244+I240+I236+I232+I228+I224+I220+I216+I212+I208+I204+I200+I196+I192+I188+I184+I180+I176+I172+I168+I164+I160+I156+I152+I148+I144+I140+I136+I132+I128+I124+I120+I116+I112+I108+I104+I100+I96+I92+I88+I84+I80+I76+I72+I68+I64+I60+I56+I52+I48+I44+I40+I36+I32+I28+I24+I20+I16+I12+I6</f>
        <v>17961</v>
      </c>
      <c r="J444" s="8">
        <f t="shared" si="13"/>
        <v>17493</v>
      </c>
      <c r="K444" s="8">
        <f t="shared" si="13"/>
        <v>17694</v>
      </c>
      <c r="L444" s="8">
        <f t="shared" si="13"/>
        <v>19527</v>
      </c>
      <c r="M444" s="8">
        <f t="shared" si="13"/>
        <v>18674</v>
      </c>
      <c r="N444" s="8">
        <f t="shared" si="13"/>
        <v>18197</v>
      </c>
      <c r="O444" s="8">
        <f t="shared" si="13"/>
        <v>17008</v>
      </c>
      <c r="P444" s="8">
        <f t="shared" si="13"/>
        <v>15888</v>
      </c>
      <c r="Q444" s="8">
        <f t="shared" si="13"/>
        <v>14903</v>
      </c>
      <c r="R444" s="8">
        <f t="shared" si="13"/>
        <v>13361</v>
      </c>
      <c r="S444" s="8">
        <f t="shared" si="13"/>
        <v>11975</v>
      </c>
      <c r="T444" s="8">
        <f t="shared" si="13"/>
        <v>11845</v>
      </c>
      <c r="U444" s="8">
        <f t="shared" si="13"/>
        <v>11315</v>
      </c>
      <c r="V444" s="8">
        <f t="shared" si="13"/>
        <v>11663</v>
      </c>
      <c r="W444" s="8">
        <f t="shared" si="13"/>
        <v>10501</v>
      </c>
      <c r="X444" s="8">
        <f t="shared" si="13"/>
        <v>10709</v>
      </c>
      <c r="Y444" s="8">
        <f t="shared" si="13"/>
        <v>10439</v>
      </c>
      <c r="Z444" s="8">
        <f t="shared" si="13"/>
        <v>10596</v>
      </c>
      <c r="AA444" s="8">
        <f t="shared" si="13"/>
        <v>276382</v>
      </c>
      <c r="AB444" s="207"/>
    </row>
  </sheetData>
  <mergeCells count="857">
    <mergeCell ref="A385:A404"/>
    <mergeCell ref="AB427:AB428"/>
    <mergeCell ref="E425:E428"/>
    <mergeCell ref="D425:D428"/>
    <mergeCell ref="C425:C428"/>
    <mergeCell ref="B421:B428"/>
    <mergeCell ref="A417:A428"/>
    <mergeCell ref="A441:E444"/>
    <mergeCell ref="F441:F442"/>
    <mergeCell ref="F443:F444"/>
    <mergeCell ref="F427:F428"/>
    <mergeCell ref="AB435:AB436"/>
    <mergeCell ref="C437:C440"/>
    <mergeCell ref="D437:D440"/>
    <mergeCell ref="E437:E440"/>
    <mergeCell ref="F437:F438"/>
    <mergeCell ref="AB437:AB438"/>
    <mergeCell ref="F439:F440"/>
    <mergeCell ref="AB439:AB440"/>
    <mergeCell ref="AB429:AB430"/>
    <mergeCell ref="F431:F432"/>
    <mergeCell ref="AB431:AB432"/>
    <mergeCell ref="B433:B440"/>
    <mergeCell ref="C433:C436"/>
    <mergeCell ref="D433:D436"/>
    <mergeCell ref="E433:E436"/>
    <mergeCell ref="F433:F434"/>
    <mergeCell ref="AB433:AB434"/>
    <mergeCell ref="F435:F436"/>
    <mergeCell ref="F425:F426"/>
    <mergeCell ref="AB425:AB426"/>
    <mergeCell ref="A429:A440"/>
    <mergeCell ref="B429:C432"/>
    <mergeCell ref="D429:D432"/>
    <mergeCell ref="E429:E432"/>
    <mergeCell ref="F429:F430"/>
    <mergeCell ref="D421:D424"/>
    <mergeCell ref="E421:E424"/>
    <mergeCell ref="F421:F422"/>
    <mergeCell ref="AB421:AB422"/>
    <mergeCell ref="F423:F424"/>
    <mergeCell ref="AB423:AB424"/>
    <mergeCell ref="B417:C420"/>
    <mergeCell ref="D417:D420"/>
    <mergeCell ref="E417:E420"/>
    <mergeCell ref="F417:F418"/>
    <mergeCell ref="AB417:AB418"/>
    <mergeCell ref="F419:F420"/>
    <mergeCell ref="AB419:AB420"/>
    <mergeCell ref="C421:C424"/>
    <mergeCell ref="A405:A416"/>
    <mergeCell ref="B405:C408"/>
    <mergeCell ref="D405:D408"/>
    <mergeCell ref="E405:E408"/>
    <mergeCell ref="F405:F406"/>
    <mergeCell ref="AB405:AB406"/>
    <mergeCell ref="F407:F408"/>
    <mergeCell ref="AB407:AB408"/>
    <mergeCell ref="B409:B416"/>
    <mergeCell ref="C409:C412"/>
    <mergeCell ref="C413:C416"/>
    <mergeCell ref="D413:D416"/>
    <mergeCell ref="E413:E416"/>
    <mergeCell ref="F413:F414"/>
    <mergeCell ref="AB413:AB414"/>
    <mergeCell ref="F415:F416"/>
    <mergeCell ref="AB415:AB416"/>
    <mergeCell ref="D409:D412"/>
    <mergeCell ref="E409:E412"/>
    <mergeCell ref="F409:F410"/>
    <mergeCell ref="AB409:AB410"/>
    <mergeCell ref="F411:F412"/>
    <mergeCell ref="AB411:AB412"/>
    <mergeCell ref="E401:E404"/>
    <mergeCell ref="F401:F402"/>
    <mergeCell ref="AB401:AB402"/>
    <mergeCell ref="F403:F404"/>
    <mergeCell ref="AB403:AB404"/>
    <mergeCell ref="C397:C400"/>
    <mergeCell ref="D397:D400"/>
    <mergeCell ref="E397:E400"/>
    <mergeCell ref="F397:F398"/>
    <mergeCell ref="AB397:AB398"/>
    <mergeCell ref="F399:F400"/>
    <mergeCell ref="AB399:AB400"/>
    <mergeCell ref="B385:C388"/>
    <mergeCell ref="D385:D388"/>
    <mergeCell ref="E385:E388"/>
    <mergeCell ref="F385:F386"/>
    <mergeCell ref="AB385:AB386"/>
    <mergeCell ref="F387:F388"/>
    <mergeCell ref="AB387:AB388"/>
    <mergeCell ref="B389:B404"/>
    <mergeCell ref="C389:C392"/>
    <mergeCell ref="C393:C396"/>
    <mergeCell ref="D393:D396"/>
    <mergeCell ref="E393:E396"/>
    <mergeCell ref="F393:F394"/>
    <mergeCell ref="AB393:AB394"/>
    <mergeCell ref="F395:F396"/>
    <mergeCell ref="AB395:AB396"/>
    <mergeCell ref="D389:D392"/>
    <mergeCell ref="E389:E392"/>
    <mergeCell ref="F389:F390"/>
    <mergeCell ref="AB389:AB390"/>
    <mergeCell ref="F391:F392"/>
    <mergeCell ref="AB391:AB392"/>
    <mergeCell ref="C401:C404"/>
    <mergeCell ref="D401:D404"/>
    <mergeCell ref="D381:D384"/>
    <mergeCell ref="E381:E384"/>
    <mergeCell ref="F381:F382"/>
    <mergeCell ref="AB381:AB382"/>
    <mergeCell ref="F383:F384"/>
    <mergeCell ref="AB383:AB384"/>
    <mergeCell ref="A377:A384"/>
    <mergeCell ref="B377:C380"/>
    <mergeCell ref="D377:D380"/>
    <mergeCell ref="E377:E380"/>
    <mergeCell ref="F377:F378"/>
    <mergeCell ref="AB377:AB378"/>
    <mergeCell ref="F379:F380"/>
    <mergeCell ref="AB379:AB380"/>
    <mergeCell ref="B381:B384"/>
    <mergeCell ref="C381:C384"/>
    <mergeCell ref="D373:D376"/>
    <mergeCell ref="E373:E376"/>
    <mergeCell ref="F373:F374"/>
    <mergeCell ref="AB373:AB374"/>
    <mergeCell ref="F375:F376"/>
    <mergeCell ref="AB375:AB376"/>
    <mergeCell ref="A369:A376"/>
    <mergeCell ref="B369:C372"/>
    <mergeCell ref="D369:D372"/>
    <mergeCell ref="E369:E372"/>
    <mergeCell ref="F369:F370"/>
    <mergeCell ref="AB369:AB370"/>
    <mergeCell ref="F371:F372"/>
    <mergeCell ref="AB371:AB372"/>
    <mergeCell ref="B373:B376"/>
    <mergeCell ref="C373:C376"/>
    <mergeCell ref="A365:A368"/>
    <mergeCell ref="B365:C368"/>
    <mergeCell ref="D365:D368"/>
    <mergeCell ref="E365:E368"/>
    <mergeCell ref="F365:F366"/>
    <mergeCell ref="AB365:AB366"/>
    <mergeCell ref="F367:F368"/>
    <mergeCell ref="AB367:AB368"/>
    <mergeCell ref="C361:C364"/>
    <mergeCell ref="D361:D364"/>
    <mergeCell ref="E361:E364"/>
    <mergeCell ref="F361:F362"/>
    <mergeCell ref="AB361:AB362"/>
    <mergeCell ref="F363:F364"/>
    <mergeCell ref="AB363:AB364"/>
    <mergeCell ref="A349:A364"/>
    <mergeCell ref="B349:C352"/>
    <mergeCell ref="D349:D352"/>
    <mergeCell ref="E349:E352"/>
    <mergeCell ref="F349:F350"/>
    <mergeCell ref="AB349:AB350"/>
    <mergeCell ref="F351:F352"/>
    <mergeCell ref="AB351:AB352"/>
    <mergeCell ref="B353:B364"/>
    <mergeCell ref="E341:E344"/>
    <mergeCell ref="F341:F342"/>
    <mergeCell ref="AB341:AB342"/>
    <mergeCell ref="F343:F344"/>
    <mergeCell ref="AB343:AB344"/>
    <mergeCell ref="C357:C360"/>
    <mergeCell ref="D357:D360"/>
    <mergeCell ref="E357:E360"/>
    <mergeCell ref="F357:F358"/>
    <mergeCell ref="AB357:AB358"/>
    <mergeCell ref="F359:F360"/>
    <mergeCell ref="AB359:AB360"/>
    <mergeCell ref="D353:D356"/>
    <mergeCell ref="E353:E356"/>
    <mergeCell ref="F353:F354"/>
    <mergeCell ref="AB353:AB354"/>
    <mergeCell ref="F355:F356"/>
    <mergeCell ref="AB355:AB356"/>
    <mergeCell ref="C353:C356"/>
    <mergeCell ref="D329:D332"/>
    <mergeCell ref="E329:E332"/>
    <mergeCell ref="F329:F330"/>
    <mergeCell ref="AB329:AB330"/>
    <mergeCell ref="F331:F332"/>
    <mergeCell ref="AB331:AB332"/>
    <mergeCell ref="A337:A348"/>
    <mergeCell ref="B337:C340"/>
    <mergeCell ref="D337:D340"/>
    <mergeCell ref="E337:E340"/>
    <mergeCell ref="F337:F338"/>
    <mergeCell ref="AB337:AB338"/>
    <mergeCell ref="F339:F340"/>
    <mergeCell ref="AB339:AB340"/>
    <mergeCell ref="B341:B348"/>
    <mergeCell ref="C341:C344"/>
    <mergeCell ref="C345:C348"/>
    <mergeCell ref="D345:D348"/>
    <mergeCell ref="E345:E348"/>
    <mergeCell ref="F345:F346"/>
    <mergeCell ref="AB345:AB346"/>
    <mergeCell ref="F347:F348"/>
    <mergeCell ref="AB347:AB348"/>
    <mergeCell ref="D341:D344"/>
    <mergeCell ref="D325:D328"/>
    <mergeCell ref="E325:E328"/>
    <mergeCell ref="F325:F326"/>
    <mergeCell ref="AB325:AB326"/>
    <mergeCell ref="F327:F328"/>
    <mergeCell ref="AB327:AB328"/>
    <mergeCell ref="A321:A336"/>
    <mergeCell ref="B321:C324"/>
    <mergeCell ref="D321:D324"/>
    <mergeCell ref="E321:E324"/>
    <mergeCell ref="F321:F322"/>
    <mergeCell ref="AB321:AB322"/>
    <mergeCell ref="F323:F324"/>
    <mergeCell ref="AB323:AB324"/>
    <mergeCell ref="B325:B336"/>
    <mergeCell ref="C325:C328"/>
    <mergeCell ref="C333:C336"/>
    <mergeCell ref="D333:D336"/>
    <mergeCell ref="E333:E336"/>
    <mergeCell ref="F333:F334"/>
    <mergeCell ref="AB333:AB334"/>
    <mergeCell ref="F335:F336"/>
    <mergeCell ref="AB335:AB336"/>
    <mergeCell ref="C329:C332"/>
    <mergeCell ref="D317:D320"/>
    <mergeCell ref="E317:E320"/>
    <mergeCell ref="F317:F318"/>
    <mergeCell ref="AB317:AB318"/>
    <mergeCell ref="F319:F320"/>
    <mergeCell ref="AB319:AB320"/>
    <mergeCell ref="A313:A320"/>
    <mergeCell ref="B313:C316"/>
    <mergeCell ref="D313:D316"/>
    <mergeCell ref="E313:E316"/>
    <mergeCell ref="F313:F314"/>
    <mergeCell ref="AB313:AB314"/>
    <mergeCell ref="F315:F316"/>
    <mergeCell ref="AB315:AB316"/>
    <mergeCell ref="B317:B320"/>
    <mergeCell ref="C317:C320"/>
    <mergeCell ref="A301:A312"/>
    <mergeCell ref="B301:C304"/>
    <mergeCell ref="D301:D304"/>
    <mergeCell ref="E301:E304"/>
    <mergeCell ref="F301:F302"/>
    <mergeCell ref="AB301:AB302"/>
    <mergeCell ref="F303:F304"/>
    <mergeCell ref="AB303:AB304"/>
    <mergeCell ref="B305:B312"/>
    <mergeCell ref="C305:C308"/>
    <mergeCell ref="C309:C312"/>
    <mergeCell ref="D309:D312"/>
    <mergeCell ref="E309:E312"/>
    <mergeCell ref="F309:F310"/>
    <mergeCell ref="AB309:AB310"/>
    <mergeCell ref="F311:F312"/>
    <mergeCell ref="AB311:AB312"/>
    <mergeCell ref="D305:D308"/>
    <mergeCell ref="E305:E308"/>
    <mergeCell ref="F305:F306"/>
    <mergeCell ref="AB305:AB306"/>
    <mergeCell ref="F307:F308"/>
    <mergeCell ref="AB307:AB308"/>
    <mergeCell ref="D297:D300"/>
    <mergeCell ref="E297:E300"/>
    <mergeCell ref="F297:F298"/>
    <mergeCell ref="AB297:AB298"/>
    <mergeCell ref="F299:F300"/>
    <mergeCell ref="AB299:AB300"/>
    <mergeCell ref="A293:A300"/>
    <mergeCell ref="B293:C296"/>
    <mergeCell ref="D293:D296"/>
    <mergeCell ref="E293:E296"/>
    <mergeCell ref="F293:F294"/>
    <mergeCell ref="AB293:AB294"/>
    <mergeCell ref="F295:F296"/>
    <mergeCell ref="AB295:AB296"/>
    <mergeCell ref="B297:B300"/>
    <mergeCell ref="C297:C300"/>
    <mergeCell ref="D289:D292"/>
    <mergeCell ref="E289:E292"/>
    <mergeCell ref="F289:F290"/>
    <mergeCell ref="AB289:AB290"/>
    <mergeCell ref="F291:F292"/>
    <mergeCell ref="AB291:AB292"/>
    <mergeCell ref="A285:A292"/>
    <mergeCell ref="B285:C288"/>
    <mergeCell ref="D285:D288"/>
    <mergeCell ref="E285:E288"/>
    <mergeCell ref="F285:F286"/>
    <mergeCell ref="AB285:AB286"/>
    <mergeCell ref="F287:F288"/>
    <mergeCell ref="AB287:AB288"/>
    <mergeCell ref="B289:B292"/>
    <mergeCell ref="C289:C292"/>
    <mergeCell ref="D281:D284"/>
    <mergeCell ref="E281:E284"/>
    <mergeCell ref="F281:F282"/>
    <mergeCell ref="AB281:AB282"/>
    <mergeCell ref="F283:F284"/>
    <mergeCell ref="AB283:AB284"/>
    <mergeCell ref="A277:A284"/>
    <mergeCell ref="B277:C280"/>
    <mergeCell ref="D277:D280"/>
    <mergeCell ref="E277:E280"/>
    <mergeCell ref="F277:F278"/>
    <mergeCell ref="AB277:AB278"/>
    <mergeCell ref="F279:F280"/>
    <mergeCell ref="AB279:AB280"/>
    <mergeCell ref="B281:B284"/>
    <mergeCell ref="C281:C284"/>
    <mergeCell ref="A273:A276"/>
    <mergeCell ref="B273:C276"/>
    <mergeCell ref="D273:D276"/>
    <mergeCell ref="E273:E276"/>
    <mergeCell ref="F273:F274"/>
    <mergeCell ref="AB273:AB274"/>
    <mergeCell ref="F275:F276"/>
    <mergeCell ref="AB275:AB276"/>
    <mergeCell ref="A269:A272"/>
    <mergeCell ref="B269:C272"/>
    <mergeCell ref="D269:D272"/>
    <mergeCell ref="E269:E272"/>
    <mergeCell ref="F269:F270"/>
    <mergeCell ref="AB269:AB270"/>
    <mergeCell ref="F271:F272"/>
    <mergeCell ref="AB271:AB272"/>
    <mergeCell ref="A265:A268"/>
    <mergeCell ref="B265:C268"/>
    <mergeCell ref="D265:D268"/>
    <mergeCell ref="E265:E268"/>
    <mergeCell ref="F265:F266"/>
    <mergeCell ref="AB265:AB266"/>
    <mergeCell ref="F267:F268"/>
    <mergeCell ref="AB267:AB268"/>
    <mergeCell ref="A261:A264"/>
    <mergeCell ref="B261:C264"/>
    <mergeCell ref="D261:D264"/>
    <mergeCell ref="E261:E264"/>
    <mergeCell ref="F261:F262"/>
    <mergeCell ref="AB261:AB262"/>
    <mergeCell ref="F263:F264"/>
    <mergeCell ref="AB263:AB264"/>
    <mergeCell ref="D257:D260"/>
    <mergeCell ref="E257:E260"/>
    <mergeCell ref="F257:F258"/>
    <mergeCell ref="AB257:AB258"/>
    <mergeCell ref="F259:F260"/>
    <mergeCell ref="AB259:AB260"/>
    <mergeCell ref="A253:A260"/>
    <mergeCell ref="B253:C256"/>
    <mergeCell ref="D253:D256"/>
    <mergeCell ref="E253:E256"/>
    <mergeCell ref="F253:F254"/>
    <mergeCell ref="AB253:AB254"/>
    <mergeCell ref="F255:F256"/>
    <mergeCell ref="AB255:AB256"/>
    <mergeCell ref="B257:B260"/>
    <mergeCell ref="C257:C260"/>
    <mergeCell ref="A249:A252"/>
    <mergeCell ref="B249:C252"/>
    <mergeCell ref="D249:D252"/>
    <mergeCell ref="E249:E252"/>
    <mergeCell ref="F249:F250"/>
    <mergeCell ref="AB249:AB250"/>
    <mergeCell ref="F251:F252"/>
    <mergeCell ref="AB251:AB252"/>
    <mergeCell ref="C245:C248"/>
    <mergeCell ref="D245:D248"/>
    <mergeCell ref="E245:E248"/>
    <mergeCell ref="F245:F246"/>
    <mergeCell ref="AB245:AB246"/>
    <mergeCell ref="F247:F248"/>
    <mergeCell ref="AB247:AB248"/>
    <mergeCell ref="D241:D244"/>
    <mergeCell ref="E241:E244"/>
    <mergeCell ref="F241:F242"/>
    <mergeCell ref="AB241:AB242"/>
    <mergeCell ref="F243:F244"/>
    <mergeCell ref="AB243:AB244"/>
    <mergeCell ref="A237:A248"/>
    <mergeCell ref="B237:C240"/>
    <mergeCell ref="D237:D240"/>
    <mergeCell ref="E237:E240"/>
    <mergeCell ref="F237:F238"/>
    <mergeCell ref="AB237:AB238"/>
    <mergeCell ref="F239:F240"/>
    <mergeCell ref="AB239:AB240"/>
    <mergeCell ref="B241:B248"/>
    <mergeCell ref="C241:C244"/>
    <mergeCell ref="A225:A236"/>
    <mergeCell ref="B225:C228"/>
    <mergeCell ref="D225:D228"/>
    <mergeCell ref="E225:E228"/>
    <mergeCell ref="F225:F226"/>
    <mergeCell ref="AB225:AB226"/>
    <mergeCell ref="F227:F228"/>
    <mergeCell ref="AB227:AB228"/>
    <mergeCell ref="B229:B236"/>
    <mergeCell ref="C229:C232"/>
    <mergeCell ref="C233:C236"/>
    <mergeCell ref="D233:D236"/>
    <mergeCell ref="E233:E236"/>
    <mergeCell ref="F233:F234"/>
    <mergeCell ref="AB233:AB234"/>
    <mergeCell ref="F235:F236"/>
    <mergeCell ref="AB235:AB236"/>
    <mergeCell ref="D229:D232"/>
    <mergeCell ref="E229:E232"/>
    <mergeCell ref="F229:F230"/>
    <mergeCell ref="AB229:AB230"/>
    <mergeCell ref="F231:F232"/>
    <mergeCell ref="AB231:AB232"/>
    <mergeCell ref="A221:A224"/>
    <mergeCell ref="B221:C224"/>
    <mergeCell ref="D221:D224"/>
    <mergeCell ref="E221:E224"/>
    <mergeCell ref="F221:F222"/>
    <mergeCell ref="AB221:AB222"/>
    <mergeCell ref="F223:F224"/>
    <mergeCell ref="AB223:AB224"/>
    <mergeCell ref="A217:A220"/>
    <mergeCell ref="B217:C220"/>
    <mergeCell ref="D217:D220"/>
    <mergeCell ref="E217:E220"/>
    <mergeCell ref="F217:F218"/>
    <mergeCell ref="AB217:AB218"/>
    <mergeCell ref="F219:F220"/>
    <mergeCell ref="AB219:AB220"/>
    <mergeCell ref="A213:A216"/>
    <mergeCell ref="B213:C216"/>
    <mergeCell ref="D213:D216"/>
    <mergeCell ref="E213:E216"/>
    <mergeCell ref="F213:F214"/>
    <mergeCell ref="AB213:AB214"/>
    <mergeCell ref="F215:F216"/>
    <mergeCell ref="AB215:AB216"/>
    <mergeCell ref="D209:D212"/>
    <mergeCell ref="E209:E212"/>
    <mergeCell ref="F209:F210"/>
    <mergeCell ref="AB209:AB210"/>
    <mergeCell ref="F211:F212"/>
    <mergeCell ref="AB211:AB212"/>
    <mergeCell ref="A205:A212"/>
    <mergeCell ref="B205:C208"/>
    <mergeCell ref="D205:D208"/>
    <mergeCell ref="E205:E208"/>
    <mergeCell ref="F205:F206"/>
    <mergeCell ref="AB205:AB206"/>
    <mergeCell ref="F207:F208"/>
    <mergeCell ref="AB207:AB208"/>
    <mergeCell ref="B209:B212"/>
    <mergeCell ref="C209:C212"/>
    <mergeCell ref="D201:D204"/>
    <mergeCell ref="E201:E204"/>
    <mergeCell ref="F201:F202"/>
    <mergeCell ref="AB201:AB202"/>
    <mergeCell ref="F203:F204"/>
    <mergeCell ref="AB203:AB204"/>
    <mergeCell ref="A197:A204"/>
    <mergeCell ref="B197:C200"/>
    <mergeCell ref="D197:D200"/>
    <mergeCell ref="E197:E200"/>
    <mergeCell ref="F197:F198"/>
    <mergeCell ref="AB197:AB198"/>
    <mergeCell ref="F199:F200"/>
    <mergeCell ref="AB199:AB200"/>
    <mergeCell ref="B201:B204"/>
    <mergeCell ref="C201:C204"/>
    <mergeCell ref="A193:A196"/>
    <mergeCell ref="B193:C196"/>
    <mergeCell ref="D193:D196"/>
    <mergeCell ref="E193:E196"/>
    <mergeCell ref="F193:F194"/>
    <mergeCell ref="AB193:AB194"/>
    <mergeCell ref="F195:F196"/>
    <mergeCell ref="AB195:AB196"/>
    <mergeCell ref="A189:A192"/>
    <mergeCell ref="B189:C192"/>
    <mergeCell ref="D189:D192"/>
    <mergeCell ref="E189:E192"/>
    <mergeCell ref="F189:F190"/>
    <mergeCell ref="AB189:AB190"/>
    <mergeCell ref="F191:F192"/>
    <mergeCell ref="AB191:AB192"/>
    <mergeCell ref="A185:A188"/>
    <mergeCell ref="B185:C188"/>
    <mergeCell ref="D185:D188"/>
    <mergeCell ref="E185:E188"/>
    <mergeCell ref="F185:F186"/>
    <mergeCell ref="AB185:AB186"/>
    <mergeCell ref="F187:F188"/>
    <mergeCell ref="AB187:AB188"/>
    <mergeCell ref="A173:A184"/>
    <mergeCell ref="B173:C176"/>
    <mergeCell ref="D173:D176"/>
    <mergeCell ref="E173:E176"/>
    <mergeCell ref="F173:F174"/>
    <mergeCell ref="AB173:AB174"/>
    <mergeCell ref="F175:F176"/>
    <mergeCell ref="AB175:AB176"/>
    <mergeCell ref="B177:B184"/>
    <mergeCell ref="C177:C180"/>
    <mergeCell ref="C181:C184"/>
    <mergeCell ref="D181:D184"/>
    <mergeCell ref="E181:E184"/>
    <mergeCell ref="F181:F182"/>
    <mergeCell ref="AB181:AB182"/>
    <mergeCell ref="F183:F184"/>
    <mergeCell ref="AB183:AB184"/>
    <mergeCell ref="D177:D180"/>
    <mergeCell ref="E177:E180"/>
    <mergeCell ref="F177:F178"/>
    <mergeCell ref="AB177:AB178"/>
    <mergeCell ref="F179:F180"/>
    <mergeCell ref="AB179:AB180"/>
    <mergeCell ref="A169:A172"/>
    <mergeCell ref="B169:C172"/>
    <mergeCell ref="D169:D172"/>
    <mergeCell ref="E169:E172"/>
    <mergeCell ref="F169:F170"/>
    <mergeCell ref="AB169:AB170"/>
    <mergeCell ref="F171:F172"/>
    <mergeCell ref="AB171:AB172"/>
    <mergeCell ref="A157:A168"/>
    <mergeCell ref="B157:C160"/>
    <mergeCell ref="D157:D160"/>
    <mergeCell ref="E157:E160"/>
    <mergeCell ref="F157:F158"/>
    <mergeCell ref="AB157:AB158"/>
    <mergeCell ref="F159:F160"/>
    <mergeCell ref="AB159:AB160"/>
    <mergeCell ref="B161:B168"/>
    <mergeCell ref="C161:C164"/>
    <mergeCell ref="C165:C168"/>
    <mergeCell ref="D165:D168"/>
    <mergeCell ref="E165:E168"/>
    <mergeCell ref="F165:F166"/>
    <mergeCell ref="AB165:AB166"/>
    <mergeCell ref="F167:F168"/>
    <mergeCell ref="AB167:AB168"/>
    <mergeCell ref="D161:D164"/>
    <mergeCell ref="E161:E164"/>
    <mergeCell ref="F161:F162"/>
    <mergeCell ref="AB161:AB162"/>
    <mergeCell ref="F163:F164"/>
    <mergeCell ref="AB163:AB164"/>
    <mergeCell ref="A153:A156"/>
    <mergeCell ref="B153:C156"/>
    <mergeCell ref="D153:D156"/>
    <mergeCell ref="E153:E156"/>
    <mergeCell ref="F153:F154"/>
    <mergeCell ref="AB153:AB154"/>
    <mergeCell ref="F155:F156"/>
    <mergeCell ref="AB155:AB156"/>
    <mergeCell ref="D149:D152"/>
    <mergeCell ref="E149:E152"/>
    <mergeCell ref="F149:F150"/>
    <mergeCell ref="AB149:AB150"/>
    <mergeCell ref="F151:F152"/>
    <mergeCell ref="AB151:AB152"/>
    <mergeCell ref="A145:A152"/>
    <mergeCell ref="B145:C148"/>
    <mergeCell ref="D145:D148"/>
    <mergeCell ref="E145:E148"/>
    <mergeCell ref="F145:F146"/>
    <mergeCell ref="AB145:AB146"/>
    <mergeCell ref="F147:F148"/>
    <mergeCell ref="AB147:AB148"/>
    <mergeCell ref="B149:B152"/>
    <mergeCell ref="C149:C152"/>
    <mergeCell ref="A141:A144"/>
    <mergeCell ref="B141:C144"/>
    <mergeCell ref="D141:D144"/>
    <mergeCell ref="E141:E144"/>
    <mergeCell ref="F141:F142"/>
    <mergeCell ref="AB141:AB142"/>
    <mergeCell ref="F143:F144"/>
    <mergeCell ref="AB143:AB144"/>
    <mergeCell ref="A137:A140"/>
    <mergeCell ref="B137:C140"/>
    <mergeCell ref="D137:D140"/>
    <mergeCell ref="E137:E140"/>
    <mergeCell ref="F137:F138"/>
    <mergeCell ref="AB137:AB138"/>
    <mergeCell ref="F139:F140"/>
    <mergeCell ref="AB139:AB140"/>
    <mergeCell ref="A133:A136"/>
    <mergeCell ref="B133:C136"/>
    <mergeCell ref="D133:D136"/>
    <mergeCell ref="E133:E136"/>
    <mergeCell ref="F133:F134"/>
    <mergeCell ref="AB133:AB134"/>
    <mergeCell ref="F135:F136"/>
    <mergeCell ref="AB135:AB136"/>
    <mergeCell ref="A129:A132"/>
    <mergeCell ref="B129:C132"/>
    <mergeCell ref="D129:D132"/>
    <mergeCell ref="E129:E132"/>
    <mergeCell ref="F129:F130"/>
    <mergeCell ref="AB129:AB130"/>
    <mergeCell ref="F131:F132"/>
    <mergeCell ref="AB131:AB132"/>
    <mergeCell ref="A125:A128"/>
    <mergeCell ref="B125:C128"/>
    <mergeCell ref="D125:D128"/>
    <mergeCell ref="E125:E128"/>
    <mergeCell ref="F125:F126"/>
    <mergeCell ref="AB125:AB126"/>
    <mergeCell ref="F127:F128"/>
    <mergeCell ref="AB127:AB128"/>
    <mergeCell ref="C121:C124"/>
    <mergeCell ref="D121:D124"/>
    <mergeCell ref="E121:E124"/>
    <mergeCell ref="F121:F122"/>
    <mergeCell ref="AB121:AB122"/>
    <mergeCell ref="F123:F124"/>
    <mergeCell ref="AB123:AB124"/>
    <mergeCell ref="A113:A124"/>
    <mergeCell ref="B113:C116"/>
    <mergeCell ref="D113:D116"/>
    <mergeCell ref="E113:E116"/>
    <mergeCell ref="F113:F114"/>
    <mergeCell ref="AB113:AB114"/>
    <mergeCell ref="F115:F116"/>
    <mergeCell ref="AB115:AB116"/>
    <mergeCell ref="B117:B124"/>
    <mergeCell ref="D117:D120"/>
    <mergeCell ref="E117:E120"/>
    <mergeCell ref="F117:F118"/>
    <mergeCell ref="AB117:AB118"/>
    <mergeCell ref="F119:F120"/>
    <mergeCell ref="AB119:AB120"/>
    <mergeCell ref="C117:C120"/>
    <mergeCell ref="D109:D112"/>
    <mergeCell ref="E109:E112"/>
    <mergeCell ref="F109:F110"/>
    <mergeCell ref="AB109:AB110"/>
    <mergeCell ref="F111:F112"/>
    <mergeCell ref="AB111:AB112"/>
    <mergeCell ref="A105:A112"/>
    <mergeCell ref="B105:C108"/>
    <mergeCell ref="D105:D108"/>
    <mergeCell ref="E105:E108"/>
    <mergeCell ref="F105:F106"/>
    <mergeCell ref="AB105:AB106"/>
    <mergeCell ref="F107:F108"/>
    <mergeCell ref="AB107:AB108"/>
    <mergeCell ref="B109:B112"/>
    <mergeCell ref="C109:C112"/>
    <mergeCell ref="A101:A104"/>
    <mergeCell ref="B101:C104"/>
    <mergeCell ref="D101:D104"/>
    <mergeCell ref="E101:E104"/>
    <mergeCell ref="F101:F102"/>
    <mergeCell ref="AB101:AB102"/>
    <mergeCell ref="F103:F104"/>
    <mergeCell ref="AB103:AB104"/>
    <mergeCell ref="D97:D100"/>
    <mergeCell ref="E97:E100"/>
    <mergeCell ref="F97:F98"/>
    <mergeCell ref="AB97:AB98"/>
    <mergeCell ref="F99:F100"/>
    <mergeCell ref="AB99:AB100"/>
    <mergeCell ref="A93:A100"/>
    <mergeCell ref="B93:C96"/>
    <mergeCell ref="D93:D96"/>
    <mergeCell ref="E93:E96"/>
    <mergeCell ref="F93:F94"/>
    <mergeCell ref="AB93:AB94"/>
    <mergeCell ref="F95:F96"/>
    <mergeCell ref="AB95:AB96"/>
    <mergeCell ref="B97:B100"/>
    <mergeCell ref="C97:C100"/>
    <mergeCell ref="D89:D92"/>
    <mergeCell ref="E89:E92"/>
    <mergeCell ref="F89:F90"/>
    <mergeCell ref="AB89:AB90"/>
    <mergeCell ref="F91:F92"/>
    <mergeCell ref="AB91:AB92"/>
    <mergeCell ref="A85:A92"/>
    <mergeCell ref="B85:C88"/>
    <mergeCell ref="D85:D88"/>
    <mergeCell ref="E85:E88"/>
    <mergeCell ref="F85:F86"/>
    <mergeCell ref="AB85:AB86"/>
    <mergeCell ref="F87:F88"/>
    <mergeCell ref="AB87:AB88"/>
    <mergeCell ref="B89:B92"/>
    <mergeCell ref="C89:C92"/>
    <mergeCell ref="A81:A84"/>
    <mergeCell ref="B81:C84"/>
    <mergeCell ref="D81:D84"/>
    <mergeCell ref="E81:E84"/>
    <mergeCell ref="F81:F82"/>
    <mergeCell ref="AB81:AB82"/>
    <mergeCell ref="F83:F84"/>
    <mergeCell ref="AB83:AB84"/>
    <mergeCell ref="A77:A80"/>
    <mergeCell ref="B77:C80"/>
    <mergeCell ref="D77:D80"/>
    <mergeCell ref="E77:E80"/>
    <mergeCell ref="F77:F78"/>
    <mergeCell ref="AB77:AB78"/>
    <mergeCell ref="F79:F80"/>
    <mergeCell ref="AB79:AB80"/>
    <mergeCell ref="D73:D76"/>
    <mergeCell ref="E73:E76"/>
    <mergeCell ref="F73:F74"/>
    <mergeCell ref="AB73:AB74"/>
    <mergeCell ref="F75:F76"/>
    <mergeCell ref="AB75:AB76"/>
    <mergeCell ref="A69:A76"/>
    <mergeCell ref="B69:C72"/>
    <mergeCell ref="D69:D72"/>
    <mergeCell ref="E69:E72"/>
    <mergeCell ref="F69:F70"/>
    <mergeCell ref="AB69:AB70"/>
    <mergeCell ref="F71:F72"/>
    <mergeCell ref="AB71:AB72"/>
    <mergeCell ref="B73:B76"/>
    <mergeCell ref="C73:C76"/>
    <mergeCell ref="A57:A68"/>
    <mergeCell ref="B57:C60"/>
    <mergeCell ref="D57:D60"/>
    <mergeCell ref="E57:E60"/>
    <mergeCell ref="F57:F58"/>
    <mergeCell ref="AB57:AB58"/>
    <mergeCell ref="F59:F60"/>
    <mergeCell ref="AB59:AB60"/>
    <mergeCell ref="B61:B68"/>
    <mergeCell ref="C61:C64"/>
    <mergeCell ref="C65:C68"/>
    <mergeCell ref="D65:D68"/>
    <mergeCell ref="E65:E68"/>
    <mergeCell ref="F65:F66"/>
    <mergeCell ref="AB65:AB66"/>
    <mergeCell ref="F67:F68"/>
    <mergeCell ref="AB67:AB68"/>
    <mergeCell ref="D61:D64"/>
    <mergeCell ref="E61:E64"/>
    <mergeCell ref="F61:F62"/>
    <mergeCell ref="AB61:AB62"/>
    <mergeCell ref="F63:F64"/>
    <mergeCell ref="AB63:AB64"/>
    <mergeCell ref="D53:D56"/>
    <mergeCell ref="E53:E56"/>
    <mergeCell ref="F53:F54"/>
    <mergeCell ref="AB53:AB54"/>
    <mergeCell ref="F55:F56"/>
    <mergeCell ref="AB55:AB56"/>
    <mergeCell ref="A49:A56"/>
    <mergeCell ref="B49:C52"/>
    <mergeCell ref="D49:D52"/>
    <mergeCell ref="E49:E52"/>
    <mergeCell ref="F49:F50"/>
    <mergeCell ref="AB49:AB50"/>
    <mergeCell ref="F51:F52"/>
    <mergeCell ref="AB51:AB52"/>
    <mergeCell ref="B53:B56"/>
    <mergeCell ref="C53:C56"/>
    <mergeCell ref="D45:D48"/>
    <mergeCell ref="E45:E48"/>
    <mergeCell ref="F45:F46"/>
    <mergeCell ref="AB45:AB46"/>
    <mergeCell ref="F47:F48"/>
    <mergeCell ref="AB47:AB48"/>
    <mergeCell ref="A41:A48"/>
    <mergeCell ref="B41:C44"/>
    <mergeCell ref="D41:D44"/>
    <mergeCell ref="E41:E44"/>
    <mergeCell ref="F41:F42"/>
    <mergeCell ref="AB41:AB42"/>
    <mergeCell ref="F43:F44"/>
    <mergeCell ref="AB43:AB44"/>
    <mergeCell ref="B45:B48"/>
    <mergeCell ref="C45:C48"/>
    <mergeCell ref="A29:A40"/>
    <mergeCell ref="B29:C32"/>
    <mergeCell ref="D29:D32"/>
    <mergeCell ref="E29:E32"/>
    <mergeCell ref="F29:F30"/>
    <mergeCell ref="AB29:AB30"/>
    <mergeCell ref="F31:F32"/>
    <mergeCell ref="AB31:AB32"/>
    <mergeCell ref="B33:B40"/>
    <mergeCell ref="C33:C36"/>
    <mergeCell ref="C37:C40"/>
    <mergeCell ref="D37:D40"/>
    <mergeCell ref="E37:E40"/>
    <mergeCell ref="F37:F38"/>
    <mergeCell ref="AB37:AB38"/>
    <mergeCell ref="F39:F40"/>
    <mergeCell ref="AB39:AB40"/>
    <mergeCell ref="D33:D36"/>
    <mergeCell ref="E33:E36"/>
    <mergeCell ref="F33:F34"/>
    <mergeCell ref="AB33:AB34"/>
    <mergeCell ref="F35:F36"/>
    <mergeCell ref="AB35:AB36"/>
    <mergeCell ref="D25:D28"/>
    <mergeCell ref="E25:E28"/>
    <mergeCell ref="F25:F26"/>
    <mergeCell ref="AB25:AB26"/>
    <mergeCell ref="F27:F28"/>
    <mergeCell ref="AB27:AB28"/>
    <mergeCell ref="A21:A28"/>
    <mergeCell ref="B21:C24"/>
    <mergeCell ref="D21:D24"/>
    <mergeCell ref="E21:E24"/>
    <mergeCell ref="F21:F22"/>
    <mergeCell ref="AB21:AB22"/>
    <mergeCell ref="F23:F24"/>
    <mergeCell ref="AB23:AB24"/>
    <mergeCell ref="B25:B28"/>
    <mergeCell ref="C25:C28"/>
    <mergeCell ref="A9:A16"/>
    <mergeCell ref="B9:C12"/>
    <mergeCell ref="D9:D12"/>
    <mergeCell ref="E9:E12"/>
    <mergeCell ref="F9:F10"/>
    <mergeCell ref="AB9:AB10"/>
    <mergeCell ref="F11:F12"/>
    <mergeCell ref="AB11:AB12"/>
    <mergeCell ref="A17:A20"/>
    <mergeCell ref="B17:C20"/>
    <mergeCell ref="D17:D20"/>
    <mergeCell ref="E17:E20"/>
    <mergeCell ref="F17:F18"/>
    <mergeCell ref="AB17:AB18"/>
    <mergeCell ref="F19:F20"/>
    <mergeCell ref="AB19:AB20"/>
    <mergeCell ref="B13:B16"/>
    <mergeCell ref="C13:C16"/>
    <mergeCell ref="D13:D16"/>
    <mergeCell ref="E13:E16"/>
    <mergeCell ref="F13:F14"/>
    <mergeCell ref="AB13:AB14"/>
    <mergeCell ref="F15:F16"/>
    <mergeCell ref="AB15:AB16"/>
    <mergeCell ref="A1:AB1"/>
    <mergeCell ref="A2:E2"/>
    <mergeCell ref="A3:E6"/>
    <mergeCell ref="F3:F4"/>
    <mergeCell ref="AB3:AB4"/>
    <mergeCell ref="F5:F6"/>
    <mergeCell ref="AB5:AB6"/>
    <mergeCell ref="A7:AB7"/>
    <mergeCell ref="B8:C8"/>
  </mergeCells>
  <pageMargins left="0.70866141732283472" right="0.70866141732283472" top="0.74803149606299213" bottom="0.74803149606299213" header="0.31496062992125984" footer="0.31496062992125984"/>
  <pageSetup paperSize="9" scale="48" orientation="landscape" blackAndWhite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A2" zoomScale="75" zoomScaleNormal="75" zoomScaleSheetLayoutView="50" workbookViewId="0">
      <pane xSplit="7" ySplit="7" topLeftCell="I9" activePane="bottomRight" state="frozen"/>
      <selection activeCell="A2" sqref="A2"/>
      <selection pane="topRight" activeCell="H2" sqref="H2"/>
      <selection pane="bottomLeft" activeCell="A9" sqref="A9"/>
      <selection pane="bottomRight" activeCell="N27" sqref="N27"/>
    </sheetView>
  </sheetViews>
  <sheetFormatPr defaultColWidth="9.140625" defaultRowHeight="12.75" x14ac:dyDescent="0.25"/>
  <cols>
    <col min="1" max="1" width="5.42578125" style="117" customWidth="1"/>
    <col min="2" max="2" width="22" style="116" customWidth="1"/>
    <col min="3" max="3" width="6.28515625" style="116" customWidth="1"/>
    <col min="4" max="4" width="24.85546875" style="115" customWidth="1"/>
    <col min="5" max="5" width="15.42578125" style="115" customWidth="1"/>
    <col min="6" max="6" width="18.5703125" style="116" customWidth="1"/>
    <col min="7" max="7" width="34.5703125" style="116" customWidth="1"/>
    <col min="8" max="26" width="4.7109375" style="18" customWidth="1"/>
    <col min="27" max="27" width="7.28515625" style="18" customWidth="1"/>
    <col min="28" max="28" width="13.7109375" style="18" customWidth="1"/>
    <col min="29" max="16384" width="9.140625" style="18"/>
  </cols>
  <sheetData>
    <row r="1" spans="1:28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8" ht="39" thickBot="1" x14ac:dyDescent="0.3">
      <c r="A2" s="265" t="s">
        <v>1617</v>
      </c>
      <c r="B2" s="266"/>
      <c r="C2" s="266"/>
      <c r="D2" s="266"/>
      <c r="E2" s="266"/>
      <c r="F2" s="185" t="s">
        <v>1618</v>
      </c>
      <c r="G2" s="185" t="s">
        <v>1</v>
      </c>
      <c r="H2" s="107">
        <v>2000</v>
      </c>
      <c r="I2" s="107">
        <v>2001</v>
      </c>
      <c r="J2" s="107">
        <v>2002</v>
      </c>
      <c r="K2" s="107">
        <v>2003</v>
      </c>
      <c r="L2" s="107">
        <v>2004</v>
      </c>
      <c r="M2" s="107">
        <v>2005</v>
      </c>
      <c r="N2" s="107">
        <v>2006</v>
      </c>
      <c r="O2" s="107">
        <v>2007</v>
      </c>
      <c r="P2" s="107">
        <v>2008</v>
      </c>
      <c r="Q2" s="107">
        <v>2009</v>
      </c>
      <c r="R2" s="107">
        <v>2010</v>
      </c>
      <c r="S2" s="107">
        <v>2011</v>
      </c>
      <c r="T2" s="107">
        <v>2012</v>
      </c>
      <c r="U2" s="107">
        <v>2013</v>
      </c>
      <c r="V2" s="107">
        <v>2014</v>
      </c>
      <c r="W2" s="107">
        <v>2015</v>
      </c>
      <c r="X2" s="107">
        <v>2016</v>
      </c>
      <c r="Y2" s="107">
        <v>2017</v>
      </c>
      <c r="Z2" s="107">
        <v>2018</v>
      </c>
      <c r="AA2" s="107" t="s">
        <v>5</v>
      </c>
      <c r="AB2" s="186" t="s">
        <v>11</v>
      </c>
    </row>
    <row r="3" spans="1:28" ht="25.5" x14ac:dyDescent="0.25">
      <c r="A3" s="277" t="s">
        <v>1619</v>
      </c>
      <c r="B3" s="278"/>
      <c r="C3" s="278"/>
      <c r="D3" s="278"/>
      <c r="E3" s="278"/>
      <c r="F3" s="495" t="s">
        <v>1620</v>
      </c>
      <c r="G3" s="25" t="s">
        <v>1621</v>
      </c>
      <c r="H3" s="81">
        <v>0</v>
      </c>
      <c r="I3" s="81">
        <v>0</v>
      </c>
      <c r="J3" s="81">
        <v>0</v>
      </c>
      <c r="K3" s="81">
        <v>0</v>
      </c>
      <c r="L3" s="81">
        <v>0</v>
      </c>
      <c r="M3" s="81">
        <v>0</v>
      </c>
      <c r="N3" s="81">
        <v>0</v>
      </c>
      <c r="O3" s="81">
        <v>0</v>
      </c>
      <c r="P3" s="81">
        <v>0</v>
      </c>
      <c r="Q3" s="81">
        <v>0</v>
      </c>
      <c r="R3" s="81">
        <v>0</v>
      </c>
      <c r="S3" s="81">
        <v>0</v>
      </c>
      <c r="T3" s="81">
        <v>0</v>
      </c>
      <c r="U3" s="81">
        <v>0</v>
      </c>
      <c r="V3" s="81">
        <v>0</v>
      </c>
      <c r="W3" s="81">
        <v>0</v>
      </c>
      <c r="X3" s="81">
        <v>0</v>
      </c>
      <c r="Y3" s="81">
        <v>0</v>
      </c>
      <c r="Z3" s="81">
        <v>0</v>
      </c>
      <c r="AA3" s="81">
        <v>0</v>
      </c>
      <c r="AB3" s="351"/>
    </row>
    <row r="4" spans="1:28" ht="25.5" x14ac:dyDescent="0.25">
      <c r="A4" s="556"/>
      <c r="B4" s="494"/>
      <c r="C4" s="494"/>
      <c r="D4" s="494"/>
      <c r="E4" s="494"/>
      <c r="F4" s="545"/>
      <c r="G4" s="178" t="s">
        <v>3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5">
        <v>0</v>
      </c>
      <c r="AB4" s="263"/>
    </row>
    <row r="5" spans="1:28" ht="25.5" x14ac:dyDescent="0.25">
      <c r="A5" s="556"/>
      <c r="B5" s="494"/>
      <c r="C5" s="494"/>
      <c r="D5" s="494"/>
      <c r="E5" s="494"/>
      <c r="F5" s="366" t="s">
        <v>1622</v>
      </c>
      <c r="G5" s="25" t="s">
        <v>1621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85">
        <v>0</v>
      </c>
      <c r="V5" s="85">
        <v>0</v>
      </c>
      <c r="W5" s="85">
        <v>0</v>
      </c>
      <c r="X5" s="85">
        <v>0</v>
      </c>
      <c r="Y5" s="85">
        <v>0</v>
      </c>
      <c r="Z5" s="85">
        <v>0</v>
      </c>
      <c r="AA5" s="85">
        <v>0</v>
      </c>
      <c r="AB5" s="522"/>
    </row>
    <row r="6" spans="1:28" ht="26.25" thickBot="1" x14ac:dyDescent="0.3">
      <c r="A6" s="279"/>
      <c r="B6" s="280"/>
      <c r="C6" s="280"/>
      <c r="D6" s="280"/>
      <c r="E6" s="280"/>
      <c r="F6" s="353"/>
      <c r="G6" s="182" t="s">
        <v>3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6">
        <v>0</v>
      </c>
      <c r="AB6" s="319"/>
    </row>
    <row r="7" spans="1:28" ht="13.5" thickBot="1" x14ac:dyDescent="0.3">
      <c r="A7" s="283" t="s">
        <v>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5"/>
    </row>
    <row r="8" spans="1:28" ht="39" thickBot="1" x14ac:dyDescent="0.3">
      <c r="A8" s="184" t="s">
        <v>4</v>
      </c>
      <c r="B8" s="266" t="s">
        <v>14</v>
      </c>
      <c r="C8" s="266"/>
      <c r="D8" s="185" t="s">
        <v>15</v>
      </c>
      <c r="E8" s="185" t="s">
        <v>7</v>
      </c>
      <c r="F8" s="185" t="s">
        <v>1618</v>
      </c>
      <c r="G8" s="185" t="s">
        <v>1</v>
      </c>
      <c r="H8" s="107">
        <v>2000</v>
      </c>
      <c r="I8" s="107">
        <v>2001</v>
      </c>
      <c r="J8" s="107">
        <v>2002</v>
      </c>
      <c r="K8" s="107">
        <v>2003</v>
      </c>
      <c r="L8" s="107">
        <v>2004</v>
      </c>
      <c r="M8" s="107">
        <v>2005</v>
      </c>
      <c r="N8" s="107">
        <v>2006</v>
      </c>
      <c r="O8" s="107">
        <v>2007</v>
      </c>
      <c r="P8" s="107">
        <v>2008</v>
      </c>
      <c r="Q8" s="107">
        <v>2009</v>
      </c>
      <c r="R8" s="107">
        <v>2010</v>
      </c>
      <c r="S8" s="107">
        <v>2011</v>
      </c>
      <c r="T8" s="107">
        <v>2012</v>
      </c>
      <c r="U8" s="107">
        <v>2013</v>
      </c>
      <c r="V8" s="107">
        <v>2014</v>
      </c>
      <c r="W8" s="107">
        <v>2015</v>
      </c>
      <c r="X8" s="107">
        <v>2016</v>
      </c>
      <c r="Y8" s="107">
        <v>2017</v>
      </c>
      <c r="Z8" s="107">
        <v>2018</v>
      </c>
      <c r="AA8" s="107" t="s">
        <v>5</v>
      </c>
      <c r="AB8" s="186" t="s">
        <v>11</v>
      </c>
    </row>
    <row r="9" spans="1:28" x14ac:dyDescent="0.25">
      <c r="A9" s="482">
        <v>1</v>
      </c>
      <c r="B9" s="259" t="s">
        <v>8</v>
      </c>
      <c r="C9" s="259"/>
      <c r="D9" s="275" t="s">
        <v>1623</v>
      </c>
      <c r="E9" s="275" t="s">
        <v>1624</v>
      </c>
      <c r="F9" s="259" t="s">
        <v>1620</v>
      </c>
      <c r="G9" s="177" t="s">
        <v>6</v>
      </c>
      <c r="H9" s="4">
        <v>26</v>
      </c>
      <c r="I9" s="4">
        <v>29</v>
      </c>
      <c r="J9" s="4">
        <v>19</v>
      </c>
      <c r="K9" s="4">
        <v>31</v>
      </c>
      <c r="L9" s="4">
        <v>49</v>
      </c>
      <c r="M9" s="4">
        <v>32</v>
      </c>
      <c r="N9" s="4">
        <v>34</v>
      </c>
      <c r="O9" s="4">
        <v>32</v>
      </c>
      <c r="P9" s="4">
        <v>54</v>
      </c>
      <c r="Q9" s="4">
        <v>69</v>
      </c>
      <c r="R9" s="4">
        <v>36</v>
      </c>
      <c r="S9" s="4">
        <v>25</v>
      </c>
      <c r="T9" s="4">
        <v>58</v>
      </c>
      <c r="U9" s="4">
        <v>49</v>
      </c>
      <c r="V9" s="4">
        <v>56</v>
      </c>
      <c r="W9" s="4">
        <v>52</v>
      </c>
      <c r="X9" s="4">
        <v>15</v>
      </c>
      <c r="Y9" s="4">
        <v>11</v>
      </c>
      <c r="Z9" s="4">
        <v>12</v>
      </c>
      <c r="AA9" s="4">
        <f>SUM(H9:Z9)</f>
        <v>689</v>
      </c>
      <c r="AB9" s="294"/>
    </row>
    <row r="10" spans="1:28" ht="25.5" x14ac:dyDescent="0.25">
      <c r="A10" s="487"/>
      <c r="B10" s="260"/>
      <c r="C10" s="260"/>
      <c r="D10" s="276"/>
      <c r="E10" s="276"/>
      <c r="F10" s="260"/>
      <c r="G10" s="178" t="s">
        <v>3</v>
      </c>
      <c r="H10" s="1">
        <v>26</v>
      </c>
      <c r="I10" s="1">
        <v>29</v>
      </c>
      <c r="J10" s="1">
        <v>19</v>
      </c>
      <c r="K10" s="1">
        <v>31</v>
      </c>
      <c r="L10" s="1">
        <v>49</v>
      </c>
      <c r="M10" s="1">
        <v>32</v>
      </c>
      <c r="N10" s="1">
        <v>34</v>
      </c>
      <c r="O10" s="1">
        <v>32</v>
      </c>
      <c r="P10" s="1">
        <v>54</v>
      </c>
      <c r="Q10" s="1">
        <v>69</v>
      </c>
      <c r="R10" s="1">
        <v>36</v>
      </c>
      <c r="S10" s="1">
        <v>25</v>
      </c>
      <c r="T10" s="1">
        <v>58</v>
      </c>
      <c r="U10" s="1">
        <v>49</v>
      </c>
      <c r="V10" s="1">
        <v>56</v>
      </c>
      <c r="W10" s="1">
        <v>52</v>
      </c>
      <c r="X10" s="1">
        <v>15</v>
      </c>
      <c r="Y10" s="1">
        <v>11</v>
      </c>
      <c r="Z10" s="1">
        <v>12</v>
      </c>
      <c r="AA10" s="1">
        <f t="shared" ref="AA10:AA20" si="0">SUM(H10:Z10)</f>
        <v>689</v>
      </c>
      <c r="AB10" s="301"/>
    </row>
    <row r="11" spans="1:28" x14ac:dyDescent="0.25">
      <c r="A11" s="487"/>
      <c r="B11" s="260"/>
      <c r="C11" s="260"/>
      <c r="D11" s="276"/>
      <c r="E11" s="276"/>
      <c r="F11" s="260" t="s">
        <v>1622</v>
      </c>
      <c r="G11" s="178" t="s">
        <v>6</v>
      </c>
      <c r="H11" s="1">
        <v>16</v>
      </c>
      <c r="I11" s="1">
        <v>0</v>
      </c>
      <c r="J11" s="1">
        <v>36</v>
      </c>
      <c r="K11" s="1">
        <v>47</v>
      </c>
      <c r="L11" s="1">
        <v>29</v>
      </c>
      <c r="M11" s="1">
        <v>35</v>
      </c>
      <c r="N11" s="1">
        <v>32</v>
      </c>
      <c r="O11" s="1">
        <v>34</v>
      </c>
      <c r="P11" s="1">
        <v>40</v>
      </c>
      <c r="Q11" s="1">
        <v>24</v>
      </c>
      <c r="R11" s="1">
        <v>27</v>
      </c>
      <c r="S11" s="1">
        <v>64</v>
      </c>
      <c r="T11" s="1">
        <v>24</v>
      </c>
      <c r="U11" s="1">
        <v>25</v>
      </c>
      <c r="V11" s="1">
        <v>18</v>
      </c>
      <c r="W11" s="1">
        <v>43</v>
      </c>
      <c r="X11" s="1">
        <v>27</v>
      </c>
      <c r="Y11" s="1">
        <v>39</v>
      </c>
      <c r="Z11" s="1">
        <v>65</v>
      </c>
      <c r="AA11" s="1">
        <f t="shared" si="0"/>
        <v>625</v>
      </c>
      <c r="AB11" s="301"/>
    </row>
    <row r="12" spans="1:28" ht="26.25" thickBot="1" x14ac:dyDescent="0.3">
      <c r="A12" s="490"/>
      <c r="B12" s="302"/>
      <c r="C12" s="302"/>
      <c r="D12" s="280"/>
      <c r="E12" s="280"/>
      <c r="F12" s="302"/>
      <c r="G12" s="182" t="s">
        <v>3</v>
      </c>
      <c r="H12" s="3">
        <v>16</v>
      </c>
      <c r="I12" s="3">
        <v>0</v>
      </c>
      <c r="J12" s="3">
        <v>36</v>
      </c>
      <c r="K12" s="3">
        <v>47</v>
      </c>
      <c r="L12" s="3">
        <v>29</v>
      </c>
      <c r="M12" s="3">
        <v>35</v>
      </c>
      <c r="N12" s="3">
        <v>32</v>
      </c>
      <c r="O12" s="3">
        <v>34</v>
      </c>
      <c r="P12" s="3">
        <v>40</v>
      </c>
      <c r="Q12" s="3">
        <v>24</v>
      </c>
      <c r="R12" s="3">
        <v>27</v>
      </c>
      <c r="S12" s="3">
        <v>64</v>
      </c>
      <c r="T12" s="3">
        <v>24</v>
      </c>
      <c r="U12" s="3">
        <v>25</v>
      </c>
      <c r="V12" s="3">
        <v>18</v>
      </c>
      <c r="W12" s="3">
        <v>43</v>
      </c>
      <c r="X12" s="3">
        <v>27</v>
      </c>
      <c r="Y12" s="3">
        <v>39</v>
      </c>
      <c r="Z12" s="3">
        <v>65</v>
      </c>
      <c r="AA12" s="3">
        <f t="shared" si="0"/>
        <v>625</v>
      </c>
      <c r="AB12" s="295"/>
    </row>
    <row r="13" spans="1:28" x14ac:dyDescent="0.25">
      <c r="A13" s="482" t="s">
        <v>12</v>
      </c>
      <c r="B13" s="259" t="s">
        <v>8</v>
      </c>
      <c r="C13" s="259"/>
      <c r="D13" s="275" t="s">
        <v>1625</v>
      </c>
      <c r="E13" s="275" t="s">
        <v>1626</v>
      </c>
      <c r="F13" s="259" t="s">
        <v>1620</v>
      </c>
      <c r="G13" s="177" t="s">
        <v>6</v>
      </c>
      <c r="H13" s="4">
        <v>0</v>
      </c>
      <c r="I13" s="4">
        <v>35</v>
      </c>
      <c r="J13" s="4">
        <v>49</v>
      </c>
      <c r="K13" s="4">
        <v>50</v>
      </c>
      <c r="L13" s="4">
        <v>41</v>
      </c>
      <c r="M13" s="4">
        <v>39</v>
      </c>
      <c r="N13" s="4">
        <v>38</v>
      </c>
      <c r="O13" s="4">
        <v>39</v>
      </c>
      <c r="P13" s="4">
        <v>35</v>
      </c>
      <c r="Q13" s="4">
        <v>12</v>
      </c>
      <c r="R13" s="4">
        <v>46</v>
      </c>
      <c r="S13" s="4">
        <v>16</v>
      </c>
      <c r="T13" s="4">
        <v>57</v>
      </c>
      <c r="U13" s="4">
        <v>44</v>
      </c>
      <c r="V13" s="4">
        <v>59</v>
      </c>
      <c r="W13" s="4">
        <v>58</v>
      </c>
      <c r="X13" s="4">
        <v>36</v>
      </c>
      <c r="Y13" s="4">
        <v>23</v>
      </c>
      <c r="Z13" s="4">
        <v>25</v>
      </c>
      <c r="AA13" s="4">
        <f t="shared" si="0"/>
        <v>702</v>
      </c>
      <c r="AB13" s="294"/>
    </row>
    <row r="14" spans="1:28" ht="25.5" x14ac:dyDescent="0.25">
      <c r="A14" s="487"/>
      <c r="B14" s="260"/>
      <c r="C14" s="260"/>
      <c r="D14" s="276"/>
      <c r="E14" s="276"/>
      <c r="F14" s="260"/>
      <c r="G14" s="178" t="s">
        <v>3</v>
      </c>
      <c r="H14" s="1">
        <v>0</v>
      </c>
      <c r="I14" s="1">
        <v>35</v>
      </c>
      <c r="J14" s="1">
        <v>49</v>
      </c>
      <c r="K14" s="1">
        <v>50</v>
      </c>
      <c r="L14" s="1">
        <v>41</v>
      </c>
      <c r="M14" s="1">
        <v>39</v>
      </c>
      <c r="N14" s="1">
        <v>38</v>
      </c>
      <c r="O14" s="1">
        <v>39</v>
      </c>
      <c r="P14" s="1">
        <v>35</v>
      </c>
      <c r="Q14" s="1">
        <v>12</v>
      </c>
      <c r="R14" s="1">
        <v>46</v>
      </c>
      <c r="S14" s="1">
        <v>16</v>
      </c>
      <c r="T14" s="1">
        <v>57</v>
      </c>
      <c r="U14" s="1">
        <v>44</v>
      </c>
      <c r="V14" s="1">
        <v>59</v>
      </c>
      <c r="W14" s="1">
        <v>58</v>
      </c>
      <c r="X14" s="1">
        <v>36</v>
      </c>
      <c r="Y14" s="1">
        <v>23</v>
      </c>
      <c r="Z14" s="1">
        <v>25</v>
      </c>
      <c r="AA14" s="1">
        <f t="shared" si="0"/>
        <v>702</v>
      </c>
      <c r="AB14" s="301"/>
    </row>
    <row r="15" spans="1:28" x14ac:dyDescent="0.25">
      <c r="A15" s="487"/>
      <c r="B15" s="260"/>
      <c r="C15" s="260"/>
      <c r="D15" s="276"/>
      <c r="E15" s="276"/>
      <c r="F15" s="260" t="s">
        <v>1622</v>
      </c>
      <c r="G15" s="178" t="s">
        <v>6</v>
      </c>
      <c r="H15" s="1">
        <v>0</v>
      </c>
      <c r="I15" s="1">
        <v>0</v>
      </c>
      <c r="J15" s="1">
        <v>0</v>
      </c>
      <c r="K15" s="1">
        <v>19</v>
      </c>
      <c r="L15" s="1">
        <v>29</v>
      </c>
      <c r="M15" s="1">
        <v>18</v>
      </c>
      <c r="N15" s="1">
        <v>17</v>
      </c>
      <c r="O15" s="1">
        <v>18</v>
      </c>
      <c r="P15" s="1">
        <v>21</v>
      </c>
      <c r="Q15" s="1">
        <v>24</v>
      </c>
      <c r="R15" s="1">
        <v>17</v>
      </c>
      <c r="S15" s="1">
        <v>0</v>
      </c>
      <c r="T15" s="1">
        <v>12</v>
      </c>
      <c r="U15" s="1">
        <v>11</v>
      </c>
      <c r="V15" s="1">
        <v>11</v>
      </c>
      <c r="W15" s="1">
        <v>13</v>
      </c>
      <c r="X15" s="1">
        <v>18</v>
      </c>
      <c r="Y15" s="1">
        <v>18</v>
      </c>
      <c r="Z15" s="1">
        <v>76</v>
      </c>
      <c r="AA15" s="1">
        <f t="shared" si="0"/>
        <v>322</v>
      </c>
      <c r="AB15" s="301"/>
    </row>
    <row r="16" spans="1:28" ht="26.25" thickBot="1" x14ac:dyDescent="0.3">
      <c r="A16" s="490"/>
      <c r="B16" s="302"/>
      <c r="C16" s="302"/>
      <c r="D16" s="280"/>
      <c r="E16" s="280"/>
      <c r="F16" s="302"/>
      <c r="G16" s="182" t="s">
        <v>3</v>
      </c>
      <c r="H16" s="3">
        <v>0</v>
      </c>
      <c r="I16" s="3">
        <v>0</v>
      </c>
      <c r="J16" s="3">
        <v>0</v>
      </c>
      <c r="K16" s="3">
        <v>19</v>
      </c>
      <c r="L16" s="3">
        <v>29</v>
      </c>
      <c r="M16" s="3">
        <v>18</v>
      </c>
      <c r="N16" s="3">
        <v>17</v>
      </c>
      <c r="O16" s="3">
        <v>18</v>
      </c>
      <c r="P16" s="3">
        <v>21</v>
      </c>
      <c r="Q16" s="3">
        <v>24</v>
      </c>
      <c r="R16" s="3">
        <v>17</v>
      </c>
      <c r="S16" s="3">
        <v>0</v>
      </c>
      <c r="T16" s="3">
        <v>12</v>
      </c>
      <c r="U16" s="3">
        <v>11</v>
      </c>
      <c r="V16" s="3">
        <v>11</v>
      </c>
      <c r="W16" s="3">
        <v>13</v>
      </c>
      <c r="X16" s="3">
        <v>18</v>
      </c>
      <c r="Y16" s="3">
        <v>18</v>
      </c>
      <c r="Z16" s="3">
        <v>76</v>
      </c>
      <c r="AA16" s="3">
        <f t="shared" si="0"/>
        <v>322</v>
      </c>
      <c r="AB16" s="295"/>
    </row>
    <row r="17" spans="1:28" x14ac:dyDescent="0.25">
      <c r="A17" s="482" t="s">
        <v>22</v>
      </c>
      <c r="B17" s="259" t="s">
        <v>8</v>
      </c>
      <c r="C17" s="259"/>
      <c r="D17" s="275" t="s">
        <v>1627</v>
      </c>
      <c r="E17" s="275" t="s">
        <v>1628</v>
      </c>
      <c r="F17" s="259" t="s">
        <v>1620</v>
      </c>
      <c r="G17" s="177" t="s">
        <v>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f t="shared" si="0"/>
        <v>0</v>
      </c>
      <c r="AB17" s="294"/>
    </row>
    <row r="18" spans="1:28" ht="25.5" x14ac:dyDescent="0.25">
      <c r="A18" s="487"/>
      <c r="B18" s="260"/>
      <c r="C18" s="260"/>
      <c r="D18" s="276"/>
      <c r="E18" s="276"/>
      <c r="F18" s="260"/>
      <c r="G18" s="178" t="s">
        <v>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f t="shared" si="0"/>
        <v>0</v>
      </c>
      <c r="AB18" s="301"/>
    </row>
    <row r="19" spans="1:28" x14ac:dyDescent="0.25">
      <c r="A19" s="487"/>
      <c r="B19" s="260"/>
      <c r="C19" s="260"/>
      <c r="D19" s="276"/>
      <c r="E19" s="276"/>
      <c r="F19" s="260" t="s">
        <v>1622</v>
      </c>
      <c r="G19" s="178" t="s">
        <v>6</v>
      </c>
      <c r="H19" s="1">
        <v>124</v>
      </c>
      <c r="I19" s="1">
        <v>141</v>
      </c>
      <c r="J19" s="1">
        <v>115</v>
      </c>
      <c r="K19" s="1">
        <v>106</v>
      </c>
      <c r="L19" s="1">
        <v>108</v>
      </c>
      <c r="M19" s="1">
        <v>114</v>
      </c>
      <c r="N19" s="1">
        <v>102</v>
      </c>
      <c r="O19" s="1">
        <v>112</v>
      </c>
      <c r="P19" s="1">
        <v>82</v>
      </c>
      <c r="Q19" s="1">
        <v>72</v>
      </c>
      <c r="R19" s="1">
        <v>78</v>
      </c>
      <c r="S19" s="1">
        <v>90</v>
      </c>
      <c r="T19" s="1">
        <v>100</v>
      </c>
      <c r="U19" s="1">
        <v>82</v>
      </c>
      <c r="V19" s="1">
        <v>89</v>
      </c>
      <c r="W19" s="1">
        <v>4</v>
      </c>
      <c r="X19" s="1">
        <v>50</v>
      </c>
      <c r="Y19" s="1">
        <v>53</v>
      </c>
      <c r="Z19" s="1">
        <v>68</v>
      </c>
      <c r="AA19" s="1">
        <f t="shared" si="0"/>
        <v>1690</v>
      </c>
      <c r="AB19" s="301"/>
    </row>
    <row r="20" spans="1:28" ht="26.25" thickBot="1" x14ac:dyDescent="0.3">
      <c r="A20" s="490"/>
      <c r="B20" s="302"/>
      <c r="C20" s="302"/>
      <c r="D20" s="280"/>
      <c r="E20" s="280"/>
      <c r="F20" s="302"/>
      <c r="G20" s="182" t="s">
        <v>3</v>
      </c>
      <c r="H20" s="3">
        <v>124</v>
      </c>
      <c r="I20" s="3">
        <v>141</v>
      </c>
      <c r="J20" s="3">
        <v>115</v>
      </c>
      <c r="K20" s="3">
        <v>106</v>
      </c>
      <c r="L20" s="3">
        <v>108</v>
      </c>
      <c r="M20" s="3">
        <v>114</v>
      </c>
      <c r="N20" s="3">
        <v>102</v>
      </c>
      <c r="O20" s="3">
        <v>112</v>
      </c>
      <c r="P20" s="3">
        <v>82</v>
      </c>
      <c r="Q20" s="3">
        <v>72</v>
      </c>
      <c r="R20" s="3">
        <v>78</v>
      </c>
      <c r="S20" s="3">
        <v>90</v>
      </c>
      <c r="T20" s="3">
        <v>100</v>
      </c>
      <c r="U20" s="3">
        <v>82</v>
      </c>
      <c r="V20" s="3">
        <v>89</v>
      </c>
      <c r="W20" s="3">
        <v>4</v>
      </c>
      <c r="X20" s="3">
        <v>50</v>
      </c>
      <c r="Y20" s="3">
        <v>53</v>
      </c>
      <c r="Z20" s="3">
        <v>68</v>
      </c>
      <c r="AA20" s="3">
        <f t="shared" si="0"/>
        <v>1690</v>
      </c>
      <c r="AB20" s="295"/>
    </row>
    <row r="21" spans="1:28" x14ac:dyDescent="0.25">
      <c r="A21" s="322" t="s">
        <v>13</v>
      </c>
      <c r="B21" s="323"/>
      <c r="C21" s="323"/>
      <c r="D21" s="323"/>
      <c r="E21" s="323"/>
      <c r="F21" s="259" t="s">
        <v>1620</v>
      </c>
      <c r="G21" s="177" t="s">
        <v>6</v>
      </c>
      <c r="H21" s="7">
        <f>H17+H13+H9</f>
        <v>26</v>
      </c>
      <c r="I21" s="7">
        <f t="shared" ref="I21:AA24" si="1">I17+I13+I9</f>
        <v>64</v>
      </c>
      <c r="J21" s="7">
        <f t="shared" si="1"/>
        <v>68</v>
      </c>
      <c r="K21" s="7">
        <f t="shared" si="1"/>
        <v>81</v>
      </c>
      <c r="L21" s="7">
        <f t="shared" si="1"/>
        <v>90</v>
      </c>
      <c r="M21" s="7">
        <f t="shared" si="1"/>
        <v>71</v>
      </c>
      <c r="N21" s="7">
        <f t="shared" si="1"/>
        <v>72</v>
      </c>
      <c r="O21" s="7">
        <f t="shared" si="1"/>
        <v>71</v>
      </c>
      <c r="P21" s="7">
        <f t="shared" si="1"/>
        <v>89</v>
      </c>
      <c r="Q21" s="7">
        <f t="shared" si="1"/>
        <v>81</v>
      </c>
      <c r="R21" s="7">
        <f t="shared" si="1"/>
        <v>82</v>
      </c>
      <c r="S21" s="7">
        <f t="shared" si="1"/>
        <v>41</v>
      </c>
      <c r="T21" s="7">
        <f t="shared" si="1"/>
        <v>115</v>
      </c>
      <c r="U21" s="7">
        <f t="shared" si="1"/>
        <v>93</v>
      </c>
      <c r="V21" s="7">
        <f t="shared" si="1"/>
        <v>115</v>
      </c>
      <c r="W21" s="7">
        <f t="shared" si="1"/>
        <v>110</v>
      </c>
      <c r="X21" s="7">
        <f t="shared" si="1"/>
        <v>51</v>
      </c>
      <c r="Y21" s="7">
        <f t="shared" si="1"/>
        <v>34</v>
      </c>
      <c r="Z21" s="7">
        <f t="shared" si="1"/>
        <v>37</v>
      </c>
      <c r="AA21" s="7">
        <f t="shared" si="1"/>
        <v>1391</v>
      </c>
      <c r="AB21" s="150"/>
    </row>
    <row r="22" spans="1:28" ht="25.5" x14ac:dyDescent="0.25">
      <c r="A22" s="554"/>
      <c r="B22" s="555"/>
      <c r="C22" s="555"/>
      <c r="D22" s="555"/>
      <c r="E22" s="555"/>
      <c r="F22" s="260"/>
      <c r="G22" s="178" t="s">
        <v>3</v>
      </c>
      <c r="H22" s="6">
        <f t="shared" ref="H22:W24" si="2">H18+H14+H10</f>
        <v>26</v>
      </c>
      <c r="I22" s="6">
        <f t="shared" si="2"/>
        <v>64</v>
      </c>
      <c r="J22" s="6">
        <f t="shared" si="2"/>
        <v>68</v>
      </c>
      <c r="K22" s="6">
        <f t="shared" si="2"/>
        <v>81</v>
      </c>
      <c r="L22" s="6">
        <f t="shared" si="2"/>
        <v>90</v>
      </c>
      <c r="M22" s="6">
        <f t="shared" si="2"/>
        <v>71</v>
      </c>
      <c r="N22" s="6">
        <f t="shared" si="2"/>
        <v>72</v>
      </c>
      <c r="O22" s="6">
        <f t="shared" si="2"/>
        <v>71</v>
      </c>
      <c r="P22" s="6">
        <f t="shared" si="2"/>
        <v>89</v>
      </c>
      <c r="Q22" s="6">
        <f t="shared" si="2"/>
        <v>81</v>
      </c>
      <c r="R22" s="6">
        <f t="shared" si="2"/>
        <v>82</v>
      </c>
      <c r="S22" s="6">
        <f t="shared" si="2"/>
        <v>41</v>
      </c>
      <c r="T22" s="6">
        <f t="shared" si="2"/>
        <v>115</v>
      </c>
      <c r="U22" s="6">
        <f t="shared" si="2"/>
        <v>93</v>
      </c>
      <c r="V22" s="6">
        <f t="shared" si="2"/>
        <v>115</v>
      </c>
      <c r="W22" s="6">
        <f t="shared" si="2"/>
        <v>110</v>
      </c>
      <c r="X22" s="6">
        <f t="shared" si="1"/>
        <v>51</v>
      </c>
      <c r="Y22" s="6">
        <f t="shared" si="1"/>
        <v>34</v>
      </c>
      <c r="Z22" s="6">
        <f t="shared" si="1"/>
        <v>37</v>
      </c>
      <c r="AA22" s="6">
        <f t="shared" si="1"/>
        <v>1391</v>
      </c>
      <c r="AB22" s="190"/>
    </row>
    <row r="23" spans="1:28" x14ac:dyDescent="0.25">
      <c r="A23" s="554"/>
      <c r="B23" s="555"/>
      <c r="C23" s="555"/>
      <c r="D23" s="555"/>
      <c r="E23" s="555"/>
      <c r="F23" s="260" t="s">
        <v>1622</v>
      </c>
      <c r="G23" s="178" t="s">
        <v>6</v>
      </c>
      <c r="H23" s="6">
        <f t="shared" si="2"/>
        <v>140</v>
      </c>
      <c r="I23" s="6">
        <f t="shared" si="1"/>
        <v>141</v>
      </c>
      <c r="J23" s="6">
        <f t="shared" si="1"/>
        <v>151</v>
      </c>
      <c r="K23" s="6">
        <f t="shared" si="1"/>
        <v>172</v>
      </c>
      <c r="L23" s="6">
        <f t="shared" si="1"/>
        <v>166</v>
      </c>
      <c r="M23" s="6">
        <f t="shared" si="1"/>
        <v>167</v>
      </c>
      <c r="N23" s="6">
        <f t="shared" si="1"/>
        <v>151</v>
      </c>
      <c r="O23" s="6">
        <f t="shared" si="1"/>
        <v>164</v>
      </c>
      <c r="P23" s="6">
        <f t="shared" si="1"/>
        <v>143</v>
      </c>
      <c r="Q23" s="6">
        <f t="shared" si="1"/>
        <v>120</v>
      </c>
      <c r="R23" s="6">
        <f t="shared" si="1"/>
        <v>122</v>
      </c>
      <c r="S23" s="6">
        <f t="shared" si="1"/>
        <v>154</v>
      </c>
      <c r="T23" s="6">
        <f t="shared" si="1"/>
        <v>136</v>
      </c>
      <c r="U23" s="6">
        <f t="shared" si="1"/>
        <v>118</v>
      </c>
      <c r="V23" s="6">
        <f t="shared" si="1"/>
        <v>118</v>
      </c>
      <c r="W23" s="6">
        <f t="shared" si="1"/>
        <v>60</v>
      </c>
      <c r="X23" s="6">
        <f t="shared" si="1"/>
        <v>95</v>
      </c>
      <c r="Y23" s="6">
        <f t="shared" si="1"/>
        <v>110</v>
      </c>
      <c r="Z23" s="6">
        <f t="shared" si="1"/>
        <v>209</v>
      </c>
      <c r="AA23" s="6">
        <f t="shared" si="1"/>
        <v>2637</v>
      </c>
      <c r="AB23" s="190"/>
    </row>
    <row r="24" spans="1:28" ht="26.25" thickBot="1" x14ac:dyDescent="0.3">
      <c r="A24" s="324"/>
      <c r="B24" s="325"/>
      <c r="C24" s="325"/>
      <c r="D24" s="325"/>
      <c r="E24" s="325"/>
      <c r="F24" s="302"/>
      <c r="G24" s="182" t="s">
        <v>3</v>
      </c>
      <c r="H24" s="8">
        <f t="shared" si="2"/>
        <v>140</v>
      </c>
      <c r="I24" s="8">
        <f t="shared" si="1"/>
        <v>141</v>
      </c>
      <c r="J24" s="8">
        <f t="shared" si="1"/>
        <v>151</v>
      </c>
      <c r="K24" s="8">
        <f t="shared" si="1"/>
        <v>172</v>
      </c>
      <c r="L24" s="8">
        <f t="shared" si="1"/>
        <v>166</v>
      </c>
      <c r="M24" s="8">
        <f t="shared" si="1"/>
        <v>167</v>
      </c>
      <c r="N24" s="8">
        <f t="shared" si="1"/>
        <v>151</v>
      </c>
      <c r="O24" s="8">
        <f t="shared" si="1"/>
        <v>164</v>
      </c>
      <c r="P24" s="8">
        <f t="shared" si="1"/>
        <v>143</v>
      </c>
      <c r="Q24" s="8">
        <f t="shared" si="1"/>
        <v>120</v>
      </c>
      <c r="R24" s="8">
        <f t="shared" si="1"/>
        <v>122</v>
      </c>
      <c r="S24" s="8">
        <f t="shared" si="1"/>
        <v>154</v>
      </c>
      <c r="T24" s="8">
        <f t="shared" si="1"/>
        <v>136</v>
      </c>
      <c r="U24" s="8">
        <f t="shared" si="1"/>
        <v>118</v>
      </c>
      <c r="V24" s="8">
        <f t="shared" si="1"/>
        <v>118</v>
      </c>
      <c r="W24" s="8">
        <f t="shared" si="1"/>
        <v>60</v>
      </c>
      <c r="X24" s="8">
        <f t="shared" si="1"/>
        <v>95</v>
      </c>
      <c r="Y24" s="8">
        <f t="shared" si="1"/>
        <v>110</v>
      </c>
      <c r="Z24" s="8">
        <f t="shared" si="1"/>
        <v>209</v>
      </c>
      <c r="AA24" s="8">
        <f t="shared" si="1"/>
        <v>2637</v>
      </c>
      <c r="AB24" s="191"/>
    </row>
  </sheetData>
  <mergeCells count="36">
    <mergeCell ref="A21:E24"/>
    <mergeCell ref="F21:F22"/>
    <mergeCell ref="F23:F24"/>
    <mergeCell ref="A17:A20"/>
    <mergeCell ref="B17:C20"/>
    <mergeCell ref="D17:D20"/>
    <mergeCell ref="E17:E20"/>
    <mergeCell ref="F17:F18"/>
    <mergeCell ref="AB17:AB18"/>
    <mergeCell ref="F19:F20"/>
    <mergeCell ref="AB19:AB20"/>
    <mergeCell ref="A13:A16"/>
    <mergeCell ref="B13:C16"/>
    <mergeCell ref="D13:D16"/>
    <mergeCell ref="E13:E16"/>
    <mergeCell ref="F13:F14"/>
    <mergeCell ref="AB13:AB14"/>
    <mergeCell ref="F15:F16"/>
    <mergeCell ref="AB15:AB16"/>
    <mergeCell ref="A7:AB7"/>
    <mergeCell ref="B8:C8"/>
    <mergeCell ref="A9:A12"/>
    <mergeCell ref="B9:C12"/>
    <mergeCell ref="D9:D12"/>
    <mergeCell ref="E9:E12"/>
    <mergeCell ref="F9:F10"/>
    <mergeCell ref="AB9:AB10"/>
    <mergeCell ref="F11:F12"/>
    <mergeCell ref="AB11:AB12"/>
    <mergeCell ref="A1:AB1"/>
    <mergeCell ref="A2:E2"/>
    <mergeCell ref="A3:E6"/>
    <mergeCell ref="F3:F4"/>
    <mergeCell ref="AB3:AB4"/>
    <mergeCell ref="F5:F6"/>
    <mergeCell ref="AB5:AB6"/>
  </mergeCells>
  <pageMargins left="0.70866141732283472" right="0.70866141732283472" top="0.74803149606299213" bottom="0.74803149606299213" header="0.31496062992125984" footer="0.31496062992125984"/>
  <pageSetup paperSize="9" scale="48" orientation="landscape" blackAndWhite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A2" zoomScale="75" zoomScaleNormal="75" zoomScaleSheetLayoutView="100" workbookViewId="0">
      <pane xSplit="7" ySplit="7" topLeftCell="L9" activePane="bottomRight" state="frozen"/>
      <selection activeCell="A2" sqref="A2"/>
      <selection pane="topRight" activeCell="H2" sqref="H2"/>
      <selection pane="bottomLeft" activeCell="A9" sqref="A9"/>
      <selection pane="bottomRight" activeCell="D21" sqref="D21:D24"/>
    </sheetView>
  </sheetViews>
  <sheetFormatPr defaultRowHeight="12.75" x14ac:dyDescent="0.25"/>
  <cols>
    <col min="1" max="1" width="5.140625" style="117" customWidth="1"/>
    <col min="2" max="2" width="31.28515625" style="116" customWidth="1"/>
    <col min="3" max="3" width="3" style="116" customWidth="1"/>
    <col min="4" max="4" width="33.5703125" style="115" customWidth="1"/>
    <col min="5" max="5" width="15.42578125" style="115" customWidth="1"/>
    <col min="6" max="6" width="18.5703125" style="116" customWidth="1"/>
    <col min="7" max="7" width="34.5703125" style="116" customWidth="1"/>
    <col min="8" max="26" width="4.7109375" style="18" customWidth="1"/>
    <col min="27" max="27" width="5.140625" style="18" customWidth="1"/>
    <col min="28" max="28" width="13.7109375" style="18" customWidth="1"/>
    <col min="29" max="16384" width="9.140625" style="18"/>
  </cols>
  <sheetData>
    <row r="1" spans="1:28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8" ht="39" thickBot="1" x14ac:dyDescent="0.3">
      <c r="A2" s="265" t="s">
        <v>1617</v>
      </c>
      <c r="B2" s="266"/>
      <c r="C2" s="266"/>
      <c r="D2" s="266"/>
      <c r="E2" s="266"/>
      <c r="F2" s="185" t="s">
        <v>1618</v>
      </c>
      <c r="G2" s="185" t="s">
        <v>1</v>
      </c>
      <c r="H2" s="107">
        <v>2000</v>
      </c>
      <c r="I2" s="107">
        <v>2001</v>
      </c>
      <c r="J2" s="107">
        <v>2002</v>
      </c>
      <c r="K2" s="107">
        <v>2003</v>
      </c>
      <c r="L2" s="107">
        <v>2004</v>
      </c>
      <c r="M2" s="107">
        <v>2005</v>
      </c>
      <c r="N2" s="107">
        <v>2006</v>
      </c>
      <c r="O2" s="107">
        <v>2007</v>
      </c>
      <c r="P2" s="107">
        <v>2008</v>
      </c>
      <c r="Q2" s="107">
        <v>2009</v>
      </c>
      <c r="R2" s="107">
        <v>2010</v>
      </c>
      <c r="S2" s="107">
        <v>2011</v>
      </c>
      <c r="T2" s="107">
        <v>2012</v>
      </c>
      <c r="U2" s="107">
        <v>2013</v>
      </c>
      <c r="V2" s="107">
        <v>2014</v>
      </c>
      <c r="W2" s="107">
        <v>2015</v>
      </c>
      <c r="X2" s="107">
        <v>2016</v>
      </c>
      <c r="Y2" s="107">
        <v>2017</v>
      </c>
      <c r="Z2" s="107">
        <v>2018</v>
      </c>
      <c r="AA2" s="107" t="s">
        <v>5</v>
      </c>
      <c r="AB2" s="186" t="s">
        <v>11</v>
      </c>
    </row>
    <row r="3" spans="1:28" ht="25.5" x14ac:dyDescent="0.25">
      <c r="A3" s="277" t="s">
        <v>1849</v>
      </c>
      <c r="B3" s="278"/>
      <c r="C3" s="278"/>
      <c r="D3" s="278"/>
      <c r="E3" s="278"/>
      <c r="F3" s="495" t="s">
        <v>1620</v>
      </c>
      <c r="G3" s="25" t="s">
        <v>1621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351"/>
    </row>
    <row r="4" spans="1:28" ht="25.5" x14ac:dyDescent="0.25">
      <c r="A4" s="556"/>
      <c r="B4" s="494"/>
      <c r="C4" s="494"/>
      <c r="D4" s="494"/>
      <c r="E4" s="494"/>
      <c r="F4" s="545"/>
      <c r="G4" s="178" t="s">
        <v>3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63"/>
    </row>
    <row r="5" spans="1:28" ht="25.5" x14ac:dyDescent="0.25">
      <c r="A5" s="556"/>
      <c r="B5" s="494"/>
      <c r="C5" s="494"/>
      <c r="D5" s="494"/>
      <c r="E5" s="494"/>
      <c r="F5" s="366" t="s">
        <v>1622</v>
      </c>
      <c r="G5" s="25" t="s">
        <v>1621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522"/>
    </row>
    <row r="6" spans="1:28" ht="26.25" thickBot="1" x14ac:dyDescent="0.3">
      <c r="A6" s="279"/>
      <c r="B6" s="280"/>
      <c r="C6" s="280"/>
      <c r="D6" s="280"/>
      <c r="E6" s="280"/>
      <c r="F6" s="353"/>
      <c r="G6" s="182" t="s">
        <v>3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319"/>
    </row>
    <row r="7" spans="1:28" ht="13.5" thickBot="1" x14ac:dyDescent="0.3">
      <c r="A7" s="283" t="s">
        <v>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5"/>
    </row>
    <row r="8" spans="1:28" ht="39" thickBot="1" x14ac:dyDescent="0.3">
      <c r="A8" s="184" t="s">
        <v>4</v>
      </c>
      <c r="B8" s="266" t="s">
        <v>14</v>
      </c>
      <c r="C8" s="266"/>
      <c r="D8" s="185" t="s">
        <v>15</v>
      </c>
      <c r="E8" s="185" t="s">
        <v>7</v>
      </c>
      <c r="F8" s="185" t="s">
        <v>1618</v>
      </c>
      <c r="G8" s="185" t="s">
        <v>1</v>
      </c>
      <c r="H8" s="107">
        <v>2000</v>
      </c>
      <c r="I8" s="107">
        <v>2001</v>
      </c>
      <c r="J8" s="107">
        <v>2002</v>
      </c>
      <c r="K8" s="107">
        <v>2003</v>
      </c>
      <c r="L8" s="107">
        <v>2004</v>
      </c>
      <c r="M8" s="107">
        <v>2005</v>
      </c>
      <c r="N8" s="107">
        <v>2006</v>
      </c>
      <c r="O8" s="107">
        <v>2007</v>
      </c>
      <c r="P8" s="107">
        <v>2008</v>
      </c>
      <c r="Q8" s="107">
        <v>2009</v>
      </c>
      <c r="R8" s="107">
        <v>2010</v>
      </c>
      <c r="S8" s="107">
        <v>2011</v>
      </c>
      <c r="T8" s="107">
        <v>2012</v>
      </c>
      <c r="U8" s="107">
        <v>2013</v>
      </c>
      <c r="V8" s="107">
        <v>2014</v>
      </c>
      <c r="W8" s="107">
        <v>2015</v>
      </c>
      <c r="X8" s="107">
        <v>2016</v>
      </c>
      <c r="Y8" s="107">
        <v>2017</v>
      </c>
      <c r="Z8" s="107">
        <v>2018</v>
      </c>
      <c r="AA8" s="107" t="s">
        <v>5</v>
      </c>
      <c r="AB8" s="186" t="s">
        <v>11</v>
      </c>
    </row>
    <row r="9" spans="1:28" x14ac:dyDescent="0.25">
      <c r="A9" s="537" t="s">
        <v>77</v>
      </c>
      <c r="B9" s="259" t="s">
        <v>8</v>
      </c>
      <c r="C9" s="259"/>
      <c r="D9" s="275" t="s">
        <v>2303</v>
      </c>
      <c r="E9" s="275" t="s">
        <v>1841</v>
      </c>
      <c r="F9" s="259" t="s">
        <v>1620</v>
      </c>
      <c r="G9" s="177" t="s">
        <v>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f>SUM(H9:Z9)</f>
        <v>0</v>
      </c>
      <c r="AB9" s="255"/>
    </row>
    <row r="10" spans="1:28" ht="25.5" x14ac:dyDescent="0.25">
      <c r="A10" s="538"/>
      <c r="B10" s="260"/>
      <c r="C10" s="260"/>
      <c r="D10" s="276"/>
      <c r="E10" s="276"/>
      <c r="F10" s="260"/>
      <c r="G10" s="178" t="s">
        <v>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f t="shared" ref="AA10:AA28" si="0">SUM(H10:Z10)</f>
        <v>0</v>
      </c>
      <c r="AB10" s="256"/>
    </row>
    <row r="11" spans="1:28" x14ac:dyDescent="0.25">
      <c r="A11" s="538"/>
      <c r="B11" s="260"/>
      <c r="C11" s="260"/>
      <c r="D11" s="276"/>
      <c r="E11" s="276"/>
      <c r="F11" s="260" t="s">
        <v>1622</v>
      </c>
      <c r="G11" s="178" t="s">
        <v>6</v>
      </c>
      <c r="H11" s="1">
        <v>185</v>
      </c>
      <c r="I11" s="1">
        <v>193</v>
      </c>
      <c r="J11" s="1">
        <v>175</v>
      </c>
      <c r="K11" s="1">
        <v>127</v>
      </c>
      <c r="L11" s="1">
        <v>174</v>
      </c>
      <c r="M11" s="1">
        <v>139</v>
      </c>
      <c r="N11" s="1">
        <v>142</v>
      </c>
      <c r="O11" s="1">
        <v>146</v>
      </c>
      <c r="P11" s="1">
        <v>137</v>
      </c>
      <c r="Q11" s="1">
        <v>121</v>
      </c>
      <c r="R11" s="1">
        <v>104</v>
      </c>
      <c r="S11" s="1">
        <v>79</v>
      </c>
      <c r="T11" s="1">
        <v>95</v>
      </c>
      <c r="U11" s="1">
        <v>85</v>
      </c>
      <c r="V11" s="1">
        <v>85</v>
      </c>
      <c r="W11" s="1">
        <v>84</v>
      </c>
      <c r="X11" s="1">
        <v>98</v>
      </c>
      <c r="Y11" s="1">
        <v>72</v>
      </c>
      <c r="Z11" s="1">
        <v>74</v>
      </c>
      <c r="AA11" s="1">
        <f t="shared" si="0"/>
        <v>2315</v>
      </c>
      <c r="AB11" s="256"/>
    </row>
    <row r="12" spans="1:28" ht="26.25" thickBot="1" x14ac:dyDescent="0.3">
      <c r="A12" s="493"/>
      <c r="B12" s="302"/>
      <c r="C12" s="302"/>
      <c r="D12" s="280"/>
      <c r="E12" s="280"/>
      <c r="F12" s="302"/>
      <c r="G12" s="182" t="s">
        <v>3</v>
      </c>
      <c r="H12" s="3">
        <v>185</v>
      </c>
      <c r="I12" s="3">
        <v>193</v>
      </c>
      <c r="J12" s="3">
        <v>175</v>
      </c>
      <c r="K12" s="3">
        <v>127</v>
      </c>
      <c r="L12" s="3">
        <v>174</v>
      </c>
      <c r="M12" s="3">
        <v>139</v>
      </c>
      <c r="N12" s="3">
        <v>142</v>
      </c>
      <c r="O12" s="3">
        <v>146</v>
      </c>
      <c r="P12" s="3">
        <v>137</v>
      </c>
      <c r="Q12" s="3">
        <v>121</v>
      </c>
      <c r="R12" s="3">
        <v>104</v>
      </c>
      <c r="S12" s="3">
        <v>79</v>
      </c>
      <c r="T12" s="3">
        <v>95</v>
      </c>
      <c r="U12" s="3">
        <v>85</v>
      </c>
      <c r="V12" s="3">
        <v>85</v>
      </c>
      <c r="W12" s="3">
        <v>84</v>
      </c>
      <c r="X12" s="3">
        <v>98</v>
      </c>
      <c r="Y12" s="3">
        <v>72</v>
      </c>
      <c r="Z12" s="3">
        <v>74</v>
      </c>
      <c r="AA12" s="3">
        <f t="shared" si="0"/>
        <v>2315</v>
      </c>
      <c r="AB12" s="264"/>
    </row>
    <row r="13" spans="1:28" x14ac:dyDescent="0.25">
      <c r="A13" s="537" t="s">
        <v>12</v>
      </c>
      <c r="B13" s="259" t="s">
        <v>8</v>
      </c>
      <c r="C13" s="259"/>
      <c r="D13" s="275" t="s">
        <v>2302</v>
      </c>
      <c r="E13" s="275" t="s">
        <v>1854</v>
      </c>
      <c r="F13" s="259" t="s">
        <v>1620</v>
      </c>
      <c r="G13" s="177" t="s">
        <v>6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f t="shared" si="0"/>
        <v>0</v>
      </c>
      <c r="AB13" s="255"/>
    </row>
    <row r="14" spans="1:28" ht="25.5" x14ac:dyDescent="0.25">
      <c r="A14" s="538"/>
      <c r="B14" s="260"/>
      <c r="C14" s="260"/>
      <c r="D14" s="276"/>
      <c r="E14" s="276"/>
      <c r="F14" s="260"/>
      <c r="G14" s="178" t="s">
        <v>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0"/>
        <v>0</v>
      </c>
      <c r="AB14" s="256"/>
    </row>
    <row r="15" spans="1:28" x14ac:dyDescent="0.25">
      <c r="A15" s="538"/>
      <c r="B15" s="260"/>
      <c r="C15" s="260"/>
      <c r="D15" s="276"/>
      <c r="E15" s="276"/>
      <c r="F15" s="260" t="s">
        <v>1622</v>
      </c>
      <c r="G15" s="178" t="s">
        <v>6</v>
      </c>
      <c r="H15" s="1">
        <v>34</v>
      </c>
      <c r="I15" s="1">
        <v>38</v>
      </c>
      <c r="J15" s="1">
        <v>38</v>
      </c>
      <c r="K15" s="1">
        <v>38</v>
      </c>
      <c r="L15" s="1">
        <v>47</v>
      </c>
      <c r="M15" s="1">
        <v>44</v>
      </c>
      <c r="N15" s="1">
        <v>35</v>
      </c>
      <c r="O15" s="1">
        <v>44</v>
      </c>
      <c r="P15" s="1">
        <v>44</v>
      </c>
      <c r="Q15" s="1">
        <v>41</v>
      </c>
      <c r="R15" s="1">
        <v>41</v>
      </c>
      <c r="S15" s="1">
        <v>37</v>
      </c>
      <c r="T15" s="1">
        <v>39</v>
      </c>
      <c r="U15" s="1">
        <v>38</v>
      </c>
      <c r="V15" s="1">
        <v>41</v>
      </c>
      <c r="W15" s="1">
        <v>35</v>
      </c>
      <c r="X15" s="1">
        <v>29</v>
      </c>
      <c r="Y15" s="1">
        <v>29</v>
      </c>
      <c r="Z15" s="1">
        <v>47</v>
      </c>
      <c r="AA15" s="1">
        <f t="shared" si="0"/>
        <v>739</v>
      </c>
      <c r="AB15" s="256"/>
    </row>
    <row r="16" spans="1:28" ht="26.25" thickBot="1" x14ac:dyDescent="0.3">
      <c r="A16" s="493"/>
      <c r="B16" s="302"/>
      <c r="C16" s="302"/>
      <c r="D16" s="280"/>
      <c r="E16" s="280"/>
      <c r="F16" s="302"/>
      <c r="G16" s="182" t="s">
        <v>3</v>
      </c>
      <c r="H16" s="3">
        <v>34</v>
      </c>
      <c r="I16" s="3">
        <v>38</v>
      </c>
      <c r="J16" s="3">
        <v>38</v>
      </c>
      <c r="K16" s="3">
        <v>38</v>
      </c>
      <c r="L16" s="3">
        <v>47</v>
      </c>
      <c r="M16" s="3">
        <v>44</v>
      </c>
      <c r="N16" s="3">
        <v>35</v>
      </c>
      <c r="O16" s="3">
        <v>44</v>
      </c>
      <c r="P16" s="3">
        <v>44</v>
      </c>
      <c r="Q16" s="3">
        <v>41</v>
      </c>
      <c r="R16" s="3">
        <v>41</v>
      </c>
      <c r="S16" s="3">
        <v>37</v>
      </c>
      <c r="T16" s="3">
        <v>39</v>
      </c>
      <c r="U16" s="3">
        <v>38</v>
      </c>
      <c r="V16" s="3">
        <v>41</v>
      </c>
      <c r="W16" s="3">
        <v>35</v>
      </c>
      <c r="X16" s="3">
        <v>29</v>
      </c>
      <c r="Y16" s="3">
        <v>29</v>
      </c>
      <c r="Z16" s="3">
        <v>47</v>
      </c>
      <c r="AA16" s="3">
        <f t="shared" si="0"/>
        <v>739</v>
      </c>
      <c r="AB16" s="264"/>
    </row>
    <row r="17" spans="1:28" x14ac:dyDescent="0.25">
      <c r="A17" s="537" t="s">
        <v>22</v>
      </c>
      <c r="B17" s="259" t="s">
        <v>8</v>
      </c>
      <c r="C17" s="259"/>
      <c r="D17" s="275" t="s">
        <v>1842</v>
      </c>
      <c r="E17" s="275" t="s">
        <v>1843</v>
      </c>
      <c r="F17" s="259" t="s">
        <v>1620</v>
      </c>
      <c r="G17" s="177" t="s">
        <v>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f t="shared" si="0"/>
        <v>0</v>
      </c>
      <c r="AB17" s="255"/>
    </row>
    <row r="18" spans="1:28" ht="25.5" x14ac:dyDescent="0.25">
      <c r="A18" s="538"/>
      <c r="B18" s="260"/>
      <c r="C18" s="260"/>
      <c r="D18" s="276"/>
      <c r="E18" s="276"/>
      <c r="F18" s="260"/>
      <c r="G18" s="178" t="s">
        <v>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f t="shared" si="0"/>
        <v>0</v>
      </c>
      <c r="AB18" s="256"/>
    </row>
    <row r="19" spans="1:28" x14ac:dyDescent="0.25">
      <c r="A19" s="538"/>
      <c r="B19" s="260"/>
      <c r="C19" s="260"/>
      <c r="D19" s="276"/>
      <c r="E19" s="276"/>
      <c r="F19" s="260" t="s">
        <v>1622</v>
      </c>
      <c r="G19" s="178" t="s">
        <v>6</v>
      </c>
      <c r="H19" s="1">
        <v>33</v>
      </c>
      <c r="I19" s="1">
        <v>35</v>
      </c>
      <c r="J19" s="1">
        <v>40</v>
      </c>
      <c r="K19" s="1">
        <v>31</v>
      </c>
      <c r="L19" s="1">
        <v>32</v>
      </c>
      <c r="M19" s="1">
        <v>30</v>
      </c>
      <c r="N19" s="1">
        <v>33</v>
      </c>
      <c r="O19" s="1">
        <v>29</v>
      </c>
      <c r="P19" s="1">
        <v>43</v>
      </c>
      <c r="Q19" s="1">
        <v>32</v>
      </c>
      <c r="R19" s="1">
        <v>32</v>
      </c>
      <c r="S19" s="1">
        <v>25</v>
      </c>
      <c r="T19" s="1">
        <v>32</v>
      </c>
      <c r="U19" s="1">
        <v>23</v>
      </c>
      <c r="V19" s="1">
        <v>29</v>
      </c>
      <c r="W19" s="1">
        <v>38</v>
      </c>
      <c r="X19" s="1">
        <v>31</v>
      </c>
      <c r="Y19" s="1">
        <v>32</v>
      </c>
      <c r="Z19" s="1">
        <v>33</v>
      </c>
      <c r="AA19" s="1">
        <f t="shared" si="0"/>
        <v>613</v>
      </c>
      <c r="AB19" s="256"/>
    </row>
    <row r="20" spans="1:28" ht="26.25" thickBot="1" x14ac:dyDescent="0.3">
      <c r="A20" s="493"/>
      <c r="B20" s="302"/>
      <c r="C20" s="302"/>
      <c r="D20" s="280"/>
      <c r="E20" s="280"/>
      <c r="F20" s="302"/>
      <c r="G20" s="182" t="s">
        <v>3</v>
      </c>
      <c r="H20" s="3">
        <v>33</v>
      </c>
      <c r="I20" s="3">
        <v>35</v>
      </c>
      <c r="J20" s="3">
        <v>40</v>
      </c>
      <c r="K20" s="3">
        <v>31</v>
      </c>
      <c r="L20" s="3">
        <v>32</v>
      </c>
      <c r="M20" s="3">
        <v>30</v>
      </c>
      <c r="N20" s="3">
        <v>33</v>
      </c>
      <c r="O20" s="3">
        <v>29</v>
      </c>
      <c r="P20" s="3">
        <v>43</v>
      </c>
      <c r="Q20" s="3">
        <v>32</v>
      </c>
      <c r="R20" s="3">
        <v>32</v>
      </c>
      <c r="S20" s="3">
        <v>25</v>
      </c>
      <c r="T20" s="3">
        <v>32</v>
      </c>
      <c r="U20" s="3">
        <v>23</v>
      </c>
      <c r="V20" s="3">
        <v>29</v>
      </c>
      <c r="W20" s="3">
        <v>38</v>
      </c>
      <c r="X20" s="3">
        <v>31</v>
      </c>
      <c r="Y20" s="3">
        <v>32</v>
      </c>
      <c r="Z20" s="3">
        <v>33</v>
      </c>
      <c r="AA20" s="3">
        <f t="shared" si="0"/>
        <v>613</v>
      </c>
      <c r="AB20" s="264"/>
    </row>
    <row r="21" spans="1:28" x14ac:dyDescent="0.25">
      <c r="A21" s="537" t="s">
        <v>24</v>
      </c>
      <c r="B21" s="259" t="s">
        <v>8</v>
      </c>
      <c r="C21" s="259"/>
      <c r="D21" s="275" t="s">
        <v>1844</v>
      </c>
      <c r="E21" s="275" t="s">
        <v>1845</v>
      </c>
      <c r="F21" s="259" t="s">
        <v>1620</v>
      </c>
      <c r="G21" s="177" t="s">
        <v>6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f t="shared" si="0"/>
        <v>0</v>
      </c>
      <c r="AB21" s="255"/>
    </row>
    <row r="22" spans="1:28" ht="25.5" x14ac:dyDescent="0.25">
      <c r="A22" s="538"/>
      <c r="B22" s="260"/>
      <c r="C22" s="260"/>
      <c r="D22" s="276"/>
      <c r="E22" s="276"/>
      <c r="F22" s="260"/>
      <c r="G22" s="178" t="s">
        <v>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f t="shared" si="0"/>
        <v>0</v>
      </c>
      <c r="AB22" s="256"/>
    </row>
    <row r="23" spans="1:28" x14ac:dyDescent="0.25">
      <c r="A23" s="538"/>
      <c r="B23" s="260"/>
      <c r="C23" s="260"/>
      <c r="D23" s="276"/>
      <c r="E23" s="276"/>
      <c r="F23" s="260" t="s">
        <v>1622</v>
      </c>
      <c r="G23" s="178" t="s">
        <v>6</v>
      </c>
      <c r="H23" s="1">
        <v>49</v>
      </c>
      <c r="I23" s="1">
        <v>41</v>
      </c>
      <c r="J23" s="1">
        <v>56</v>
      </c>
      <c r="K23" s="1">
        <v>58</v>
      </c>
      <c r="L23" s="1">
        <v>38</v>
      </c>
      <c r="M23" s="1">
        <v>54</v>
      </c>
      <c r="N23" s="1">
        <v>46</v>
      </c>
      <c r="O23" s="1">
        <v>55</v>
      </c>
      <c r="P23" s="1">
        <v>50</v>
      </c>
      <c r="Q23" s="1">
        <v>40</v>
      </c>
      <c r="R23" s="1">
        <v>40</v>
      </c>
      <c r="S23" s="1">
        <v>46</v>
      </c>
      <c r="T23" s="1">
        <v>50</v>
      </c>
      <c r="U23" s="1">
        <v>47</v>
      </c>
      <c r="V23" s="1">
        <v>50</v>
      </c>
      <c r="W23" s="1">
        <v>72</v>
      </c>
      <c r="X23" s="1">
        <v>57</v>
      </c>
      <c r="Y23" s="1">
        <v>42</v>
      </c>
      <c r="Z23" s="1">
        <v>59</v>
      </c>
      <c r="AA23" s="1">
        <f t="shared" si="0"/>
        <v>950</v>
      </c>
      <c r="AB23" s="256"/>
    </row>
    <row r="24" spans="1:28" ht="26.25" thickBot="1" x14ac:dyDescent="0.3">
      <c r="A24" s="493"/>
      <c r="B24" s="302"/>
      <c r="C24" s="302"/>
      <c r="D24" s="280"/>
      <c r="E24" s="280"/>
      <c r="F24" s="302"/>
      <c r="G24" s="182" t="s">
        <v>3</v>
      </c>
      <c r="H24" s="3">
        <v>49</v>
      </c>
      <c r="I24" s="3">
        <v>41</v>
      </c>
      <c r="J24" s="3">
        <v>56</v>
      </c>
      <c r="K24" s="3">
        <v>58</v>
      </c>
      <c r="L24" s="3">
        <v>38</v>
      </c>
      <c r="M24" s="3">
        <v>54</v>
      </c>
      <c r="N24" s="3">
        <v>46</v>
      </c>
      <c r="O24" s="3">
        <v>55</v>
      </c>
      <c r="P24" s="3">
        <v>50</v>
      </c>
      <c r="Q24" s="3">
        <v>40</v>
      </c>
      <c r="R24" s="3">
        <v>40</v>
      </c>
      <c r="S24" s="3">
        <v>46</v>
      </c>
      <c r="T24" s="3">
        <v>50</v>
      </c>
      <c r="U24" s="3">
        <v>47</v>
      </c>
      <c r="V24" s="3">
        <v>50</v>
      </c>
      <c r="W24" s="3">
        <v>72</v>
      </c>
      <c r="X24" s="3">
        <v>57</v>
      </c>
      <c r="Y24" s="3">
        <v>42</v>
      </c>
      <c r="Z24" s="3">
        <v>59</v>
      </c>
      <c r="AA24" s="3">
        <f t="shared" si="0"/>
        <v>950</v>
      </c>
      <c r="AB24" s="264"/>
    </row>
    <row r="25" spans="1:28" x14ac:dyDescent="0.25">
      <c r="A25" s="537" t="s">
        <v>25</v>
      </c>
      <c r="B25" s="259" t="s">
        <v>8</v>
      </c>
      <c r="C25" s="259"/>
      <c r="D25" s="275" t="s">
        <v>1846</v>
      </c>
      <c r="E25" s="275" t="s">
        <v>1847</v>
      </c>
      <c r="F25" s="259" t="s">
        <v>1620</v>
      </c>
      <c r="G25" s="177" t="s">
        <v>6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f t="shared" si="0"/>
        <v>0</v>
      </c>
      <c r="AB25" s="255"/>
    </row>
    <row r="26" spans="1:28" ht="25.5" x14ac:dyDescent="0.25">
      <c r="A26" s="538"/>
      <c r="B26" s="260"/>
      <c r="C26" s="260"/>
      <c r="D26" s="276"/>
      <c r="E26" s="276"/>
      <c r="F26" s="260"/>
      <c r="G26" s="178" t="s">
        <v>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f t="shared" si="0"/>
        <v>0</v>
      </c>
      <c r="AB26" s="256"/>
    </row>
    <row r="27" spans="1:28" x14ac:dyDescent="0.25">
      <c r="A27" s="538"/>
      <c r="B27" s="260"/>
      <c r="C27" s="260"/>
      <c r="D27" s="276"/>
      <c r="E27" s="276"/>
      <c r="F27" s="260" t="s">
        <v>1622</v>
      </c>
      <c r="G27" s="178" t="s">
        <v>6</v>
      </c>
      <c r="H27" s="1">
        <v>35</v>
      </c>
      <c r="I27" s="1">
        <v>41</v>
      </c>
      <c r="J27" s="1">
        <v>32</v>
      </c>
      <c r="K27" s="1">
        <v>34</v>
      </c>
      <c r="L27" s="1">
        <v>35</v>
      </c>
      <c r="M27" s="1">
        <v>38</v>
      </c>
      <c r="N27" s="1">
        <v>44</v>
      </c>
      <c r="O27" s="1">
        <v>34</v>
      </c>
      <c r="P27" s="1">
        <v>32</v>
      </c>
      <c r="Q27" s="1">
        <v>31</v>
      </c>
      <c r="R27" s="1">
        <v>26</v>
      </c>
      <c r="S27" s="1">
        <v>32</v>
      </c>
      <c r="T27" s="1">
        <v>35</v>
      </c>
      <c r="U27" s="1">
        <v>39</v>
      </c>
      <c r="V27" s="1">
        <v>29</v>
      </c>
      <c r="W27" s="1">
        <v>35</v>
      </c>
      <c r="X27" s="1">
        <v>21</v>
      </c>
      <c r="Y27" s="1">
        <v>36</v>
      </c>
      <c r="Z27" s="1">
        <v>18</v>
      </c>
      <c r="AA27" s="1">
        <f t="shared" si="0"/>
        <v>627</v>
      </c>
      <c r="AB27" s="256"/>
    </row>
    <row r="28" spans="1:28" ht="26.25" thickBot="1" x14ac:dyDescent="0.3">
      <c r="A28" s="493"/>
      <c r="B28" s="302"/>
      <c r="C28" s="302"/>
      <c r="D28" s="280"/>
      <c r="E28" s="280"/>
      <c r="F28" s="302"/>
      <c r="G28" s="182" t="s">
        <v>3</v>
      </c>
      <c r="H28" s="3">
        <v>0</v>
      </c>
      <c r="I28" s="3">
        <v>0</v>
      </c>
      <c r="J28" s="3">
        <v>0</v>
      </c>
      <c r="K28" s="3">
        <v>0</v>
      </c>
      <c r="L28" s="3">
        <v>35</v>
      </c>
      <c r="M28" s="3">
        <v>38</v>
      </c>
      <c r="N28" s="3">
        <v>44</v>
      </c>
      <c r="O28" s="3">
        <v>34</v>
      </c>
      <c r="P28" s="3">
        <v>32</v>
      </c>
      <c r="Q28" s="3">
        <v>31</v>
      </c>
      <c r="R28" s="3">
        <v>26</v>
      </c>
      <c r="S28" s="3">
        <v>32</v>
      </c>
      <c r="T28" s="3">
        <v>35</v>
      </c>
      <c r="U28" s="3">
        <v>39</v>
      </c>
      <c r="V28" s="3">
        <v>29</v>
      </c>
      <c r="W28" s="3">
        <v>35</v>
      </c>
      <c r="X28" s="3">
        <v>21</v>
      </c>
      <c r="Y28" s="3">
        <v>36</v>
      </c>
      <c r="Z28" s="3">
        <v>18</v>
      </c>
      <c r="AA28" s="3">
        <f t="shared" si="0"/>
        <v>485</v>
      </c>
      <c r="AB28" s="264"/>
    </row>
    <row r="29" spans="1:28" x14ac:dyDescent="0.25">
      <c r="A29" s="322" t="s">
        <v>13</v>
      </c>
      <c r="B29" s="323"/>
      <c r="C29" s="323"/>
      <c r="D29" s="323"/>
      <c r="E29" s="323"/>
      <c r="F29" s="259" t="s">
        <v>1620</v>
      </c>
      <c r="G29" s="177" t="s">
        <v>6</v>
      </c>
      <c r="H29" s="7">
        <f>H25+H21+H17+H13+H9</f>
        <v>0</v>
      </c>
      <c r="I29" s="7">
        <f t="shared" ref="I29:M29" si="1">I25+I21+I17+I13+I9</f>
        <v>0</v>
      </c>
      <c r="J29" s="7">
        <f t="shared" si="1"/>
        <v>0</v>
      </c>
      <c r="K29" s="7">
        <f t="shared" si="1"/>
        <v>0</v>
      </c>
      <c r="L29" s="7">
        <f t="shared" si="1"/>
        <v>0</v>
      </c>
      <c r="M29" s="7">
        <f t="shared" si="1"/>
        <v>0</v>
      </c>
      <c r="N29" s="7">
        <f t="shared" ref="N29:R29" si="2">N25+N21+N17+N13+N9</f>
        <v>0</v>
      </c>
      <c r="O29" s="7">
        <f t="shared" si="2"/>
        <v>0</v>
      </c>
      <c r="P29" s="7">
        <f t="shared" si="2"/>
        <v>0</v>
      </c>
      <c r="Q29" s="7">
        <f t="shared" si="2"/>
        <v>0</v>
      </c>
      <c r="R29" s="7">
        <f t="shared" si="2"/>
        <v>0</v>
      </c>
      <c r="S29" s="7">
        <f>S25+S21+S17+S13+S9</f>
        <v>0</v>
      </c>
      <c r="T29" s="7">
        <f t="shared" ref="T29:Y29" si="3">T25+T21+T17+T13+T9</f>
        <v>0</v>
      </c>
      <c r="U29" s="7">
        <f t="shared" si="3"/>
        <v>0</v>
      </c>
      <c r="V29" s="7">
        <f t="shared" si="3"/>
        <v>0</v>
      </c>
      <c r="W29" s="7">
        <f t="shared" si="3"/>
        <v>0</v>
      </c>
      <c r="X29" s="7">
        <f t="shared" si="3"/>
        <v>0</v>
      </c>
      <c r="Y29" s="7">
        <f t="shared" si="3"/>
        <v>0</v>
      </c>
      <c r="Z29" s="7">
        <f>Z25+Z21+Z17+Z13+Z9</f>
        <v>0</v>
      </c>
      <c r="AA29" s="7">
        <f t="shared" ref="AA29" si="4">AA25+AA21+AA17+AA13+AA9</f>
        <v>0</v>
      </c>
      <c r="AB29" s="180"/>
    </row>
    <row r="30" spans="1:28" ht="25.5" x14ac:dyDescent="0.25">
      <c r="A30" s="554"/>
      <c r="B30" s="555"/>
      <c r="C30" s="555"/>
      <c r="D30" s="555"/>
      <c r="E30" s="555"/>
      <c r="F30" s="260"/>
      <c r="G30" s="178" t="s">
        <v>3</v>
      </c>
      <c r="H30" s="6">
        <f>H26+H22+H18+H14+H10</f>
        <v>0</v>
      </c>
      <c r="I30" s="6">
        <f t="shared" ref="I30:M30" si="5">I26+I22+I18+I14+I10</f>
        <v>0</v>
      </c>
      <c r="J30" s="6">
        <f t="shared" si="5"/>
        <v>0</v>
      </c>
      <c r="K30" s="6">
        <f t="shared" si="5"/>
        <v>0</v>
      </c>
      <c r="L30" s="6">
        <f t="shared" si="5"/>
        <v>0</v>
      </c>
      <c r="M30" s="6">
        <f t="shared" si="5"/>
        <v>0</v>
      </c>
      <c r="N30" s="6">
        <f t="shared" ref="N30:R30" si="6">N26+N22+N18+N14+N10</f>
        <v>0</v>
      </c>
      <c r="O30" s="6">
        <f t="shared" si="6"/>
        <v>0</v>
      </c>
      <c r="P30" s="6">
        <f t="shared" si="6"/>
        <v>0</v>
      </c>
      <c r="Q30" s="6">
        <f t="shared" si="6"/>
        <v>0</v>
      </c>
      <c r="R30" s="6">
        <f t="shared" si="6"/>
        <v>0</v>
      </c>
      <c r="S30" s="6">
        <f>S26+S22+S18+S14+S10</f>
        <v>0</v>
      </c>
      <c r="T30" s="6">
        <f t="shared" ref="T30:Y30" si="7">T26+T22+T18+T14+T10</f>
        <v>0</v>
      </c>
      <c r="U30" s="6">
        <f t="shared" si="7"/>
        <v>0</v>
      </c>
      <c r="V30" s="6">
        <f t="shared" si="7"/>
        <v>0</v>
      </c>
      <c r="W30" s="6">
        <f t="shared" si="7"/>
        <v>0</v>
      </c>
      <c r="X30" s="6">
        <f t="shared" si="7"/>
        <v>0</v>
      </c>
      <c r="Y30" s="6">
        <f t="shared" si="7"/>
        <v>0</v>
      </c>
      <c r="Z30" s="6">
        <f>Z26+Z22+Z18+Z14+Z10</f>
        <v>0</v>
      </c>
      <c r="AA30" s="6">
        <f t="shared" ref="AA30" si="8">AA26+AA22+AA18+AA14+AA10</f>
        <v>0</v>
      </c>
      <c r="AB30" s="181"/>
    </row>
    <row r="31" spans="1:28" ht="15" customHeight="1" x14ac:dyDescent="0.25">
      <c r="A31" s="554"/>
      <c r="B31" s="555"/>
      <c r="C31" s="555"/>
      <c r="D31" s="555"/>
      <c r="E31" s="555"/>
      <c r="F31" s="260" t="s">
        <v>1622</v>
      </c>
      <c r="G31" s="178" t="s">
        <v>6</v>
      </c>
      <c r="H31" s="6">
        <f>H27+H23+H19+H15+H11</f>
        <v>336</v>
      </c>
      <c r="I31" s="6">
        <f t="shared" ref="I31:M31" si="9">I27+I23+I19+I15+I11</f>
        <v>348</v>
      </c>
      <c r="J31" s="6">
        <f t="shared" si="9"/>
        <v>341</v>
      </c>
      <c r="K31" s="6">
        <f t="shared" si="9"/>
        <v>288</v>
      </c>
      <c r="L31" s="6">
        <f t="shared" si="9"/>
        <v>326</v>
      </c>
      <c r="M31" s="6">
        <f t="shared" si="9"/>
        <v>305</v>
      </c>
      <c r="N31" s="6">
        <f t="shared" ref="N31:R31" si="10">N27+N23+N19+N15+N11</f>
        <v>300</v>
      </c>
      <c r="O31" s="6">
        <f t="shared" si="10"/>
        <v>308</v>
      </c>
      <c r="P31" s="6">
        <f t="shared" si="10"/>
        <v>306</v>
      </c>
      <c r="Q31" s="6">
        <f t="shared" si="10"/>
        <v>265</v>
      </c>
      <c r="R31" s="6">
        <f t="shared" si="10"/>
        <v>243</v>
      </c>
      <c r="S31" s="6">
        <f>S27+S23+S19+S15+S11</f>
        <v>219</v>
      </c>
      <c r="T31" s="6">
        <f t="shared" ref="T31:Y31" si="11">T27+T23+T19+T15+T11</f>
        <v>251</v>
      </c>
      <c r="U31" s="6">
        <f t="shared" si="11"/>
        <v>232</v>
      </c>
      <c r="V31" s="6">
        <f t="shared" si="11"/>
        <v>234</v>
      </c>
      <c r="W31" s="6">
        <f t="shared" si="11"/>
        <v>264</v>
      </c>
      <c r="X31" s="6">
        <f t="shared" si="11"/>
        <v>236</v>
      </c>
      <c r="Y31" s="6">
        <f t="shared" si="11"/>
        <v>211</v>
      </c>
      <c r="Z31" s="6">
        <f>Z27+Z23+Z19+Z15+Z11</f>
        <v>231</v>
      </c>
      <c r="AA31" s="6">
        <f t="shared" ref="AA31" si="12">AA27+AA23+AA19+AA15+AA11</f>
        <v>5244</v>
      </c>
      <c r="AB31" s="181"/>
    </row>
    <row r="32" spans="1:28" ht="26.25" thickBot="1" x14ac:dyDescent="0.3">
      <c r="A32" s="324"/>
      <c r="B32" s="325"/>
      <c r="C32" s="325"/>
      <c r="D32" s="325"/>
      <c r="E32" s="325"/>
      <c r="F32" s="302"/>
      <c r="G32" s="182" t="s">
        <v>3</v>
      </c>
      <c r="H32" s="8">
        <f>H28+H24+H20+H16+H12</f>
        <v>301</v>
      </c>
      <c r="I32" s="8">
        <f t="shared" ref="I32:M32" si="13">I28+I24+I20+I16+I12</f>
        <v>307</v>
      </c>
      <c r="J32" s="8">
        <f t="shared" si="13"/>
        <v>309</v>
      </c>
      <c r="K32" s="8">
        <f t="shared" si="13"/>
        <v>254</v>
      </c>
      <c r="L32" s="8">
        <f t="shared" si="13"/>
        <v>326</v>
      </c>
      <c r="M32" s="8">
        <f t="shared" si="13"/>
        <v>305</v>
      </c>
      <c r="N32" s="8">
        <f t="shared" ref="N32:R32" si="14">N28+N24+N20+N16+N12</f>
        <v>300</v>
      </c>
      <c r="O32" s="8">
        <f t="shared" si="14"/>
        <v>308</v>
      </c>
      <c r="P32" s="8">
        <f t="shared" si="14"/>
        <v>306</v>
      </c>
      <c r="Q32" s="8">
        <f t="shared" si="14"/>
        <v>265</v>
      </c>
      <c r="R32" s="8">
        <f t="shared" si="14"/>
        <v>243</v>
      </c>
      <c r="S32" s="8">
        <f>S28+S24+S20+S16+S12</f>
        <v>219</v>
      </c>
      <c r="T32" s="8">
        <f t="shared" ref="T32:Y32" si="15">T28+T24+T20+T16+T12</f>
        <v>251</v>
      </c>
      <c r="U32" s="8">
        <f t="shared" si="15"/>
        <v>232</v>
      </c>
      <c r="V32" s="8">
        <f t="shared" si="15"/>
        <v>234</v>
      </c>
      <c r="W32" s="8">
        <f t="shared" si="15"/>
        <v>264</v>
      </c>
      <c r="X32" s="8">
        <f t="shared" si="15"/>
        <v>236</v>
      </c>
      <c r="Y32" s="8">
        <f t="shared" si="15"/>
        <v>211</v>
      </c>
      <c r="Z32" s="8">
        <f>Z28+Z24+Z20+Z16+Z12</f>
        <v>231</v>
      </c>
      <c r="AA32" s="8">
        <f t="shared" ref="AA32" si="16">AA28+AA24+AA20+AA16+AA12</f>
        <v>5102</v>
      </c>
      <c r="AB32" s="179"/>
    </row>
  </sheetData>
  <mergeCells count="52">
    <mergeCell ref="A21:A24"/>
    <mergeCell ref="A25:A28"/>
    <mergeCell ref="F23:F24"/>
    <mergeCell ref="A17:A20"/>
    <mergeCell ref="B17:C20"/>
    <mergeCell ref="D17:D20"/>
    <mergeCell ref="E17:E20"/>
    <mergeCell ref="F17:F18"/>
    <mergeCell ref="E21:E24"/>
    <mergeCell ref="F21:F22"/>
    <mergeCell ref="B21:C24"/>
    <mergeCell ref="E13:E16"/>
    <mergeCell ref="F13:F14"/>
    <mergeCell ref="AB17:AB18"/>
    <mergeCell ref="F19:F20"/>
    <mergeCell ref="AB19:AB20"/>
    <mergeCell ref="AB13:AB14"/>
    <mergeCell ref="F15:F16"/>
    <mergeCell ref="AB15:AB16"/>
    <mergeCell ref="A29:E32"/>
    <mergeCell ref="F29:F30"/>
    <mergeCell ref="F31:F32"/>
    <mergeCell ref="E25:E28"/>
    <mergeCell ref="F25:F26"/>
    <mergeCell ref="D25:D28"/>
    <mergeCell ref="F27:F28"/>
    <mergeCell ref="AB27:AB28"/>
    <mergeCell ref="B25:C28"/>
    <mergeCell ref="AB23:AB24"/>
    <mergeCell ref="D21:D24"/>
    <mergeCell ref="AB21:AB22"/>
    <mergeCell ref="F9:F10"/>
    <mergeCell ref="AB9:AB10"/>
    <mergeCell ref="F11:F12"/>
    <mergeCell ref="AB11:AB12"/>
    <mergeCell ref="AB25:AB26"/>
    <mergeCell ref="A13:A16"/>
    <mergeCell ref="B13:C16"/>
    <mergeCell ref="D13:D16"/>
    <mergeCell ref="A1:AB1"/>
    <mergeCell ref="A2:E2"/>
    <mergeCell ref="A3:E6"/>
    <mergeCell ref="F3:F4"/>
    <mergeCell ref="AB3:AB4"/>
    <mergeCell ref="F5:F6"/>
    <mergeCell ref="AB5:AB6"/>
    <mergeCell ref="A7:AB7"/>
    <mergeCell ref="B8:C8"/>
    <mergeCell ref="A9:A12"/>
    <mergeCell ref="B9:C12"/>
    <mergeCell ref="D9:D12"/>
    <mergeCell ref="E9:E12"/>
  </mergeCells>
  <pageMargins left="0.70866141732283472" right="0.70866141732283472" top="0.74803149606299213" bottom="0.74803149606299213" header="0.31496062992125984" footer="0.31496062992125984"/>
  <pageSetup paperSize="9" scale="48" orientation="landscape" blackAndWhite="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2" zoomScale="75" zoomScaleNormal="75" zoomScaleSheetLayoutView="100" workbookViewId="0">
      <pane xSplit="7" ySplit="7" topLeftCell="K9" activePane="bottomRight" state="frozen"/>
      <selection activeCell="A2" sqref="A2"/>
      <selection pane="topRight" activeCell="H2" sqref="H2"/>
      <selection pane="bottomLeft" activeCell="A9" sqref="A9"/>
      <selection pane="bottomRight" activeCell="C13" sqref="C13:C32"/>
    </sheetView>
  </sheetViews>
  <sheetFormatPr defaultRowHeight="12.75" x14ac:dyDescent="0.25"/>
  <cols>
    <col min="1" max="1" width="5" style="117" customWidth="1"/>
    <col min="2" max="2" width="30" style="116" customWidth="1"/>
    <col min="3" max="3" width="5.140625" style="116" customWidth="1"/>
    <col min="4" max="4" width="24.85546875" style="115" customWidth="1"/>
    <col min="5" max="5" width="15.42578125" style="115" customWidth="1"/>
    <col min="6" max="6" width="18.5703125" style="116" customWidth="1"/>
    <col min="7" max="7" width="34.5703125" style="116" customWidth="1"/>
    <col min="8" max="17" width="4.7109375" style="18" customWidth="1"/>
    <col min="18" max="18" width="5.85546875" style="18" customWidth="1"/>
    <col min="19" max="26" width="4.7109375" style="18" customWidth="1"/>
    <col min="27" max="27" width="6.5703125" style="18" customWidth="1"/>
    <col min="28" max="28" width="13.7109375" style="18" customWidth="1"/>
    <col min="29" max="16384" width="9.140625" style="18"/>
  </cols>
  <sheetData>
    <row r="1" spans="1:28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8" ht="39" thickBot="1" x14ac:dyDescent="0.3">
      <c r="A2" s="265" t="s">
        <v>1617</v>
      </c>
      <c r="B2" s="266"/>
      <c r="C2" s="266"/>
      <c r="D2" s="266"/>
      <c r="E2" s="266"/>
      <c r="F2" s="185" t="s">
        <v>1618</v>
      </c>
      <c r="G2" s="185" t="s">
        <v>1</v>
      </c>
      <c r="H2" s="107">
        <v>2000</v>
      </c>
      <c r="I2" s="107">
        <v>2001</v>
      </c>
      <c r="J2" s="107">
        <v>2002</v>
      </c>
      <c r="K2" s="107">
        <v>2003</v>
      </c>
      <c r="L2" s="107">
        <v>2004</v>
      </c>
      <c r="M2" s="107">
        <v>2005</v>
      </c>
      <c r="N2" s="107">
        <v>2006</v>
      </c>
      <c r="O2" s="107">
        <v>2007</v>
      </c>
      <c r="P2" s="107">
        <v>2008</v>
      </c>
      <c r="Q2" s="107">
        <v>2009</v>
      </c>
      <c r="R2" s="107">
        <v>2010</v>
      </c>
      <c r="S2" s="107">
        <v>2011</v>
      </c>
      <c r="T2" s="107">
        <v>2012</v>
      </c>
      <c r="U2" s="107">
        <v>2013</v>
      </c>
      <c r="V2" s="107">
        <v>2014</v>
      </c>
      <c r="W2" s="107">
        <v>2015</v>
      </c>
      <c r="X2" s="107">
        <v>2016</v>
      </c>
      <c r="Y2" s="107">
        <v>2017</v>
      </c>
      <c r="Z2" s="107">
        <v>2018</v>
      </c>
      <c r="AA2" s="107" t="s">
        <v>5</v>
      </c>
      <c r="AB2" s="186" t="s">
        <v>11</v>
      </c>
    </row>
    <row r="3" spans="1:28" ht="25.5" x14ac:dyDescent="0.25">
      <c r="A3" s="277" t="s">
        <v>1848</v>
      </c>
      <c r="B3" s="278"/>
      <c r="C3" s="278"/>
      <c r="D3" s="278"/>
      <c r="E3" s="278"/>
      <c r="F3" s="495" t="s">
        <v>1620</v>
      </c>
      <c r="G3" s="25" t="s">
        <v>1621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351"/>
    </row>
    <row r="4" spans="1:28" ht="25.5" x14ac:dyDescent="0.25">
      <c r="A4" s="556"/>
      <c r="B4" s="494"/>
      <c r="C4" s="494"/>
      <c r="D4" s="494"/>
      <c r="E4" s="494"/>
      <c r="F4" s="545"/>
      <c r="G4" s="178" t="s">
        <v>3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263"/>
    </row>
    <row r="5" spans="1:28" ht="25.5" x14ac:dyDescent="0.25">
      <c r="A5" s="556"/>
      <c r="B5" s="494"/>
      <c r="C5" s="494"/>
      <c r="D5" s="494"/>
      <c r="E5" s="494"/>
      <c r="F5" s="366" t="s">
        <v>1622</v>
      </c>
      <c r="G5" s="25" t="s">
        <v>1621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522"/>
    </row>
    <row r="6" spans="1:28" ht="26.25" thickBot="1" x14ac:dyDescent="0.3">
      <c r="A6" s="279"/>
      <c r="B6" s="280"/>
      <c r="C6" s="280"/>
      <c r="D6" s="280"/>
      <c r="E6" s="280"/>
      <c r="F6" s="353"/>
      <c r="G6" s="182" t="s">
        <v>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19"/>
    </row>
    <row r="7" spans="1:28" ht="13.5" thickBot="1" x14ac:dyDescent="0.3">
      <c r="A7" s="283" t="s">
        <v>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5"/>
    </row>
    <row r="8" spans="1:28" ht="39" thickBot="1" x14ac:dyDescent="0.3">
      <c r="A8" s="184" t="s">
        <v>4</v>
      </c>
      <c r="B8" s="266" t="s">
        <v>14</v>
      </c>
      <c r="C8" s="266"/>
      <c r="D8" s="185" t="s">
        <v>15</v>
      </c>
      <c r="E8" s="185" t="s">
        <v>7</v>
      </c>
      <c r="F8" s="185" t="s">
        <v>1618</v>
      </c>
      <c r="G8" s="185" t="s">
        <v>1</v>
      </c>
      <c r="H8" s="107">
        <v>2000</v>
      </c>
      <c r="I8" s="107">
        <v>2001</v>
      </c>
      <c r="J8" s="107">
        <v>2002</v>
      </c>
      <c r="K8" s="107">
        <v>2003</v>
      </c>
      <c r="L8" s="107">
        <v>2004</v>
      </c>
      <c r="M8" s="107">
        <v>2005</v>
      </c>
      <c r="N8" s="107">
        <v>2006</v>
      </c>
      <c r="O8" s="107">
        <v>2007</v>
      </c>
      <c r="P8" s="107">
        <v>2008</v>
      </c>
      <c r="Q8" s="107">
        <v>2009</v>
      </c>
      <c r="R8" s="107">
        <v>2010</v>
      </c>
      <c r="S8" s="107">
        <v>2011</v>
      </c>
      <c r="T8" s="107">
        <v>2012</v>
      </c>
      <c r="U8" s="107">
        <v>2013</v>
      </c>
      <c r="V8" s="107">
        <v>2014</v>
      </c>
      <c r="W8" s="107">
        <v>2015</v>
      </c>
      <c r="X8" s="107">
        <v>2016</v>
      </c>
      <c r="Y8" s="107">
        <v>2017</v>
      </c>
      <c r="Z8" s="107">
        <v>2018</v>
      </c>
      <c r="AA8" s="107" t="s">
        <v>5</v>
      </c>
      <c r="AB8" s="186" t="s">
        <v>11</v>
      </c>
    </row>
    <row r="9" spans="1:28" x14ac:dyDescent="0.25">
      <c r="A9" s="537">
        <v>1</v>
      </c>
      <c r="B9" s="259" t="s">
        <v>8</v>
      </c>
      <c r="C9" s="259"/>
      <c r="D9" s="275" t="s">
        <v>1629</v>
      </c>
      <c r="E9" s="338" t="s">
        <v>1630</v>
      </c>
      <c r="F9" s="259" t="s">
        <v>1620</v>
      </c>
      <c r="G9" s="177" t="s">
        <v>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22">
        <f>SUM(H9:Z9)</f>
        <v>0</v>
      </c>
      <c r="AB9" s="510"/>
    </row>
    <row r="10" spans="1:28" ht="25.5" x14ac:dyDescent="0.25">
      <c r="A10" s="538"/>
      <c r="B10" s="260"/>
      <c r="C10" s="260"/>
      <c r="D10" s="276"/>
      <c r="E10" s="339"/>
      <c r="F10" s="260"/>
      <c r="G10" s="178" t="s">
        <v>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5">
        <f t="shared" ref="AA10:AA32" si="0">SUM(H10:Z10)</f>
        <v>0</v>
      </c>
      <c r="AB10" s="506"/>
    </row>
    <row r="11" spans="1:28" x14ac:dyDescent="0.25">
      <c r="A11" s="538"/>
      <c r="B11" s="260"/>
      <c r="C11" s="260"/>
      <c r="D11" s="276"/>
      <c r="E11" s="339"/>
      <c r="F11" s="260" t="s">
        <v>1622</v>
      </c>
      <c r="G11" s="178" t="s">
        <v>6</v>
      </c>
      <c r="H11" s="5">
        <v>327</v>
      </c>
      <c r="I11" s="5">
        <v>234</v>
      </c>
      <c r="J11" s="5">
        <v>465</v>
      </c>
      <c r="K11" s="5">
        <v>375</v>
      </c>
      <c r="L11" s="5">
        <v>327</v>
      </c>
      <c r="M11" s="5">
        <v>352</v>
      </c>
      <c r="N11" s="5">
        <v>285</v>
      </c>
      <c r="O11" s="5">
        <v>390</v>
      </c>
      <c r="P11" s="5">
        <v>408</v>
      </c>
      <c r="Q11" s="5">
        <v>981</v>
      </c>
      <c r="R11" s="5">
        <v>1051</v>
      </c>
      <c r="S11" s="5">
        <v>941</v>
      </c>
      <c r="T11" s="5">
        <v>707</v>
      </c>
      <c r="U11" s="5">
        <v>682</v>
      </c>
      <c r="V11" s="5">
        <v>817</v>
      </c>
      <c r="W11" s="5">
        <v>763</v>
      </c>
      <c r="X11" s="5">
        <v>791</v>
      </c>
      <c r="Y11" s="5">
        <v>881</v>
      </c>
      <c r="Z11" s="5">
        <v>897</v>
      </c>
      <c r="AA11" s="5">
        <f t="shared" si="0"/>
        <v>11674</v>
      </c>
      <c r="AB11" s="506"/>
    </row>
    <row r="12" spans="1:28" ht="25.5" x14ac:dyDescent="0.25">
      <c r="A12" s="538"/>
      <c r="B12" s="260"/>
      <c r="C12" s="260"/>
      <c r="D12" s="276"/>
      <c r="E12" s="339"/>
      <c r="F12" s="260"/>
      <c r="G12" s="178" t="s">
        <v>3</v>
      </c>
      <c r="H12" s="5">
        <v>327</v>
      </c>
      <c r="I12" s="5">
        <v>234</v>
      </c>
      <c r="J12" s="5">
        <v>465</v>
      </c>
      <c r="K12" s="5">
        <v>375</v>
      </c>
      <c r="L12" s="5">
        <v>327</v>
      </c>
      <c r="M12" s="5">
        <v>352</v>
      </c>
      <c r="N12" s="5">
        <v>285</v>
      </c>
      <c r="O12" s="5">
        <v>390</v>
      </c>
      <c r="P12" s="5">
        <v>408</v>
      </c>
      <c r="Q12" s="5">
        <v>981</v>
      </c>
      <c r="R12" s="5">
        <v>1051</v>
      </c>
      <c r="S12" s="5">
        <v>941</v>
      </c>
      <c r="T12" s="5">
        <v>707</v>
      </c>
      <c r="U12" s="5">
        <v>682</v>
      </c>
      <c r="V12" s="5">
        <v>817</v>
      </c>
      <c r="W12" s="5">
        <v>763</v>
      </c>
      <c r="X12" s="5">
        <v>791</v>
      </c>
      <c r="Y12" s="5">
        <v>881</v>
      </c>
      <c r="Z12" s="5">
        <v>897</v>
      </c>
      <c r="AA12" s="5">
        <f t="shared" si="0"/>
        <v>11674</v>
      </c>
      <c r="AB12" s="506"/>
    </row>
    <row r="13" spans="1:28" x14ac:dyDescent="0.25">
      <c r="A13" s="538"/>
      <c r="B13" s="260" t="s">
        <v>10</v>
      </c>
      <c r="C13" s="309" t="s">
        <v>80</v>
      </c>
      <c r="D13" s="276" t="s">
        <v>1631</v>
      </c>
      <c r="E13" s="276" t="s">
        <v>1632</v>
      </c>
      <c r="F13" s="260" t="s">
        <v>1620</v>
      </c>
      <c r="G13" s="178" t="s">
        <v>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5">
        <f t="shared" si="0"/>
        <v>0</v>
      </c>
      <c r="AB13" s="506"/>
    </row>
    <row r="14" spans="1:28" ht="25.5" x14ac:dyDescent="0.25">
      <c r="A14" s="538"/>
      <c r="B14" s="260"/>
      <c r="C14" s="309"/>
      <c r="D14" s="276"/>
      <c r="E14" s="276"/>
      <c r="F14" s="260"/>
      <c r="G14" s="178" t="s">
        <v>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5">
        <f t="shared" si="0"/>
        <v>0</v>
      </c>
      <c r="AB14" s="506"/>
    </row>
    <row r="15" spans="1:28" x14ac:dyDescent="0.25">
      <c r="A15" s="538"/>
      <c r="B15" s="260"/>
      <c r="C15" s="309"/>
      <c r="D15" s="276"/>
      <c r="E15" s="276"/>
      <c r="F15" s="260" t="s">
        <v>1622</v>
      </c>
      <c r="G15" s="178" t="s">
        <v>6</v>
      </c>
      <c r="H15" s="5">
        <v>147</v>
      </c>
      <c r="I15" s="5">
        <v>93</v>
      </c>
      <c r="J15" s="5">
        <v>62</v>
      </c>
      <c r="K15" s="5">
        <v>102</v>
      </c>
      <c r="L15" s="5">
        <v>96</v>
      </c>
      <c r="M15" s="5">
        <v>97</v>
      </c>
      <c r="N15" s="5">
        <v>94</v>
      </c>
      <c r="O15" s="5">
        <v>102</v>
      </c>
      <c r="P15" s="5">
        <v>97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5">
        <f t="shared" si="0"/>
        <v>890</v>
      </c>
      <c r="AB15" s="506"/>
    </row>
    <row r="16" spans="1:28" ht="25.5" x14ac:dyDescent="0.25">
      <c r="A16" s="538"/>
      <c r="B16" s="260"/>
      <c r="C16" s="309"/>
      <c r="D16" s="276"/>
      <c r="E16" s="276"/>
      <c r="F16" s="260"/>
      <c r="G16" s="178" t="s">
        <v>3</v>
      </c>
      <c r="H16" s="5">
        <v>147</v>
      </c>
      <c r="I16" s="5">
        <v>93</v>
      </c>
      <c r="J16" s="5">
        <v>62</v>
      </c>
      <c r="K16" s="5">
        <v>102</v>
      </c>
      <c r="L16" s="5">
        <v>96</v>
      </c>
      <c r="M16" s="5">
        <v>97</v>
      </c>
      <c r="N16" s="5">
        <v>94</v>
      </c>
      <c r="O16" s="5">
        <v>102</v>
      </c>
      <c r="P16" s="5">
        <v>97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5">
        <f t="shared" si="0"/>
        <v>890</v>
      </c>
      <c r="AB16" s="506"/>
    </row>
    <row r="17" spans="1:28" x14ac:dyDescent="0.25">
      <c r="A17" s="538"/>
      <c r="B17" s="260"/>
      <c r="C17" s="286" t="s">
        <v>257</v>
      </c>
      <c r="D17" s="276" t="s">
        <v>1633</v>
      </c>
      <c r="E17" s="299" t="s">
        <v>1634</v>
      </c>
      <c r="F17" s="260" t="s">
        <v>1620</v>
      </c>
      <c r="G17" s="178" t="s">
        <v>6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5">
        <f t="shared" si="0"/>
        <v>0</v>
      </c>
      <c r="AB17" s="557"/>
    </row>
    <row r="18" spans="1:28" ht="25.5" x14ac:dyDescent="0.25">
      <c r="A18" s="538"/>
      <c r="B18" s="260"/>
      <c r="C18" s="286"/>
      <c r="D18" s="276"/>
      <c r="E18" s="299"/>
      <c r="F18" s="260"/>
      <c r="G18" s="178" t="s">
        <v>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5">
        <f t="shared" si="0"/>
        <v>0</v>
      </c>
      <c r="AB18" s="557"/>
    </row>
    <row r="19" spans="1:28" x14ac:dyDescent="0.25">
      <c r="A19" s="538"/>
      <c r="B19" s="260"/>
      <c r="C19" s="286"/>
      <c r="D19" s="276"/>
      <c r="E19" s="299"/>
      <c r="F19" s="260" t="s">
        <v>1622</v>
      </c>
      <c r="G19" s="178" t="s">
        <v>6</v>
      </c>
      <c r="H19" s="15">
        <v>72</v>
      </c>
      <c r="I19" s="15">
        <v>84</v>
      </c>
      <c r="J19" s="15">
        <v>75</v>
      </c>
      <c r="K19" s="15">
        <v>80</v>
      </c>
      <c r="L19" s="15">
        <v>116</v>
      </c>
      <c r="M19" s="15">
        <v>84</v>
      </c>
      <c r="N19" s="15">
        <v>87</v>
      </c>
      <c r="O19" s="15">
        <v>76</v>
      </c>
      <c r="P19" s="15">
        <v>74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5">
        <f t="shared" si="0"/>
        <v>748</v>
      </c>
      <c r="AB19" s="557"/>
    </row>
    <row r="20" spans="1:28" ht="25.5" x14ac:dyDescent="0.25">
      <c r="A20" s="538"/>
      <c r="B20" s="260"/>
      <c r="C20" s="286"/>
      <c r="D20" s="276"/>
      <c r="E20" s="299"/>
      <c r="F20" s="260"/>
      <c r="G20" s="178" t="s">
        <v>3</v>
      </c>
      <c r="H20" s="15">
        <v>72</v>
      </c>
      <c r="I20" s="15">
        <v>84</v>
      </c>
      <c r="J20" s="15">
        <v>75</v>
      </c>
      <c r="K20" s="15">
        <v>80</v>
      </c>
      <c r="L20" s="15">
        <v>116</v>
      </c>
      <c r="M20" s="15">
        <v>84</v>
      </c>
      <c r="N20" s="15">
        <v>87</v>
      </c>
      <c r="O20" s="15">
        <v>76</v>
      </c>
      <c r="P20" s="15">
        <v>74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5">
        <f t="shared" si="0"/>
        <v>748</v>
      </c>
      <c r="AB20" s="557"/>
    </row>
    <row r="21" spans="1:28" x14ac:dyDescent="0.25">
      <c r="A21" s="538"/>
      <c r="B21" s="260"/>
      <c r="C21" s="286" t="s">
        <v>325</v>
      </c>
      <c r="D21" s="276" t="s">
        <v>1635</v>
      </c>
      <c r="E21" s="276" t="s">
        <v>1630</v>
      </c>
      <c r="F21" s="260" t="s">
        <v>1620</v>
      </c>
      <c r="G21" s="178" t="s">
        <v>6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5">
        <f t="shared" si="0"/>
        <v>0</v>
      </c>
      <c r="AB21" s="557"/>
    </row>
    <row r="22" spans="1:28" ht="25.5" x14ac:dyDescent="0.25">
      <c r="A22" s="538"/>
      <c r="B22" s="260"/>
      <c r="C22" s="286"/>
      <c r="D22" s="276"/>
      <c r="E22" s="276"/>
      <c r="F22" s="260"/>
      <c r="G22" s="178" t="s">
        <v>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5">
        <f t="shared" si="0"/>
        <v>0</v>
      </c>
      <c r="AB22" s="557"/>
    </row>
    <row r="23" spans="1:28" x14ac:dyDescent="0.25">
      <c r="A23" s="538"/>
      <c r="B23" s="260"/>
      <c r="C23" s="286"/>
      <c r="D23" s="276"/>
      <c r="E23" s="276"/>
      <c r="F23" s="260" t="s">
        <v>1622</v>
      </c>
      <c r="G23" s="178" t="s">
        <v>6</v>
      </c>
      <c r="H23" s="5">
        <v>154</v>
      </c>
      <c r="I23" s="5">
        <v>96</v>
      </c>
      <c r="J23" s="5">
        <v>111</v>
      </c>
      <c r="K23" s="5">
        <v>124</v>
      </c>
      <c r="L23" s="5">
        <v>162</v>
      </c>
      <c r="M23" s="5">
        <v>151</v>
      </c>
      <c r="N23" s="15">
        <v>126</v>
      </c>
      <c r="O23" s="15">
        <v>120</v>
      </c>
      <c r="P23" s="15">
        <v>122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5">
        <f t="shared" si="0"/>
        <v>1166</v>
      </c>
      <c r="AB23" s="557"/>
    </row>
    <row r="24" spans="1:28" ht="25.5" x14ac:dyDescent="0.25">
      <c r="A24" s="538"/>
      <c r="B24" s="260"/>
      <c r="C24" s="286"/>
      <c r="D24" s="276"/>
      <c r="E24" s="276"/>
      <c r="F24" s="260"/>
      <c r="G24" s="178" t="s">
        <v>3</v>
      </c>
      <c r="H24" s="5">
        <v>154</v>
      </c>
      <c r="I24" s="5">
        <v>96</v>
      </c>
      <c r="J24" s="5">
        <v>111</v>
      </c>
      <c r="K24" s="5">
        <v>124</v>
      </c>
      <c r="L24" s="5">
        <v>162</v>
      </c>
      <c r="M24" s="5">
        <v>151</v>
      </c>
      <c r="N24" s="15">
        <v>126</v>
      </c>
      <c r="O24" s="15">
        <v>120</v>
      </c>
      <c r="P24" s="15">
        <v>122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5">
        <f t="shared" si="0"/>
        <v>1166</v>
      </c>
      <c r="AB24" s="557"/>
    </row>
    <row r="25" spans="1:28" x14ac:dyDescent="0.25">
      <c r="A25" s="538"/>
      <c r="B25" s="260"/>
      <c r="C25" s="286" t="s">
        <v>328</v>
      </c>
      <c r="D25" s="276" t="s">
        <v>1636</v>
      </c>
      <c r="E25" s="299" t="s">
        <v>1637</v>
      </c>
      <c r="F25" s="260" t="s">
        <v>1620</v>
      </c>
      <c r="G25" s="178" t="s">
        <v>6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5">
        <f t="shared" si="0"/>
        <v>0</v>
      </c>
      <c r="AB25" s="557"/>
    </row>
    <row r="26" spans="1:28" ht="25.5" x14ac:dyDescent="0.25">
      <c r="A26" s="538"/>
      <c r="B26" s="260"/>
      <c r="C26" s="286"/>
      <c r="D26" s="276"/>
      <c r="E26" s="299"/>
      <c r="F26" s="260"/>
      <c r="G26" s="178" t="s">
        <v>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5">
        <f t="shared" si="0"/>
        <v>0</v>
      </c>
      <c r="AB26" s="557"/>
    </row>
    <row r="27" spans="1:28" x14ac:dyDescent="0.25">
      <c r="A27" s="538"/>
      <c r="B27" s="260"/>
      <c r="C27" s="286"/>
      <c r="D27" s="276"/>
      <c r="E27" s="299"/>
      <c r="F27" s="260" t="s">
        <v>1622</v>
      </c>
      <c r="G27" s="178" t="s">
        <v>6</v>
      </c>
      <c r="H27" s="15">
        <v>377</v>
      </c>
      <c r="I27" s="15">
        <v>236</v>
      </c>
      <c r="J27" s="15">
        <v>331</v>
      </c>
      <c r="K27" s="15">
        <v>242</v>
      </c>
      <c r="L27" s="15">
        <v>265</v>
      </c>
      <c r="M27" s="15">
        <v>317</v>
      </c>
      <c r="N27" s="15">
        <v>175</v>
      </c>
      <c r="O27" s="15">
        <v>181</v>
      </c>
      <c r="P27" s="15">
        <v>250</v>
      </c>
      <c r="Q27" s="15">
        <v>28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5">
        <f t="shared" si="0"/>
        <v>2402</v>
      </c>
      <c r="AB27" s="557"/>
    </row>
    <row r="28" spans="1:28" ht="25.5" x14ac:dyDescent="0.25">
      <c r="A28" s="538"/>
      <c r="B28" s="260"/>
      <c r="C28" s="286"/>
      <c r="D28" s="276"/>
      <c r="E28" s="299"/>
      <c r="F28" s="260"/>
      <c r="G28" s="178" t="s">
        <v>3</v>
      </c>
      <c r="H28" s="15">
        <v>377</v>
      </c>
      <c r="I28" s="15">
        <v>236</v>
      </c>
      <c r="J28" s="15">
        <v>331</v>
      </c>
      <c r="K28" s="15">
        <v>242</v>
      </c>
      <c r="L28" s="15">
        <v>265</v>
      </c>
      <c r="M28" s="15">
        <v>317</v>
      </c>
      <c r="N28" s="15">
        <v>175</v>
      </c>
      <c r="O28" s="15">
        <v>181</v>
      </c>
      <c r="P28" s="15">
        <v>250</v>
      </c>
      <c r="Q28" s="15">
        <v>28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5">
        <f t="shared" si="0"/>
        <v>2402</v>
      </c>
      <c r="AB28" s="557"/>
    </row>
    <row r="29" spans="1:28" x14ac:dyDescent="0.25">
      <c r="A29" s="538"/>
      <c r="B29" s="260"/>
      <c r="C29" s="286" t="s">
        <v>331</v>
      </c>
      <c r="D29" s="276" t="s">
        <v>1638</v>
      </c>
      <c r="E29" s="299" t="s">
        <v>1639</v>
      </c>
      <c r="F29" s="260" t="s">
        <v>1620</v>
      </c>
      <c r="G29" s="178" t="s">
        <v>6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5">
        <f t="shared" si="0"/>
        <v>0</v>
      </c>
      <c r="AB29" s="557"/>
    </row>
    <row r="30" spans="1:28" ht="25.5" x14ac:dyDescent="0.25">
      <c r="A30" s="538"/>
      <c r="B30" s="260"/>
      <c r="C30" s="286"/>
      <c r="D30" s="276"/>
      <c r="E30" s="299"/>
      <c r="F30" s="260"/>
      <c r="G30" s="178" t="s">
        <v>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5">
        <f t="shared" si="0"/>
        <v>0</v>
      </c>
      <c r="AB30" s="557"/>
    </row>
    <row r="31" spans="1:28" x14ac:dyDescent="0.25">
      <c r="A31" s="538"/>
      <c r="B31" s="260"/>
      <c r="C31" s="286"/>
      <c r="D31" s="276"/>
      <c r="E31" s="299"/>
      <c r="F31" s="260" t="s">
        <v>1622</v>
      </c>
      <c r="G31" s="178" t="s">
        <v>6</v>
      </c>
      <c r="H31" s="15">
        <v>68</v>
      </c>
      <c r="I31" s="15">
        <v>58</v>
      </c>
      <c r="J31" s="15">
        <v>81</v>
      </c>
      <c r="K31" s="15">
        <v>82</v>
      </c>
      <c r="L31" s="15">
        <v>89</v>
      </c>
      <c r="M31" s="15">
        <v>73</v>
      </c>
      <c r="N31" s="15">
        <v>102</v>
      </c>
      <c r="O31" s="15">
        <v>114</v>
      </c>
      <c r="P31" s="15">
        <v>82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5">
        <f t="shared" si="0"/>
        <v>749</v>
      </c>
      <c r="AB31" s="557"/>
    </row>
    <row r="32" spans="1:28" ht="26.25" thickBot="1" x14ac:dyDescent="0.3">
      <c r="A32" s="493"/>
      <c r="B32" s="302"/>
      <c r="C32" s="303"/>
      <c r="D32" s="280"/>
      <c r="E32" s="318"/>
      <c r="F32" s="302"/>
      <c r="G32" s="182" t="s">
        <v>3</v>
      </c>
      <c r="H32" s="47">
        <v>68</v>
      </c>
      <c r="I32" s="47">
        <v>58</v>
      </c>
      <c r="J32" s="47">
        <v>81</v>
      </c>
      <c r="K32" s="47">
        <v>82</v>
      </c>
      <c r="L32" s="47">
        <v>89</v>
      </c>
      <c r="M32" s="47">
        <v>73</v>
      </c>
      <c r="N32" s="47">
        <v>102</v>
      </c>
      <c r="O32" s="47">
        <v>114</v>
      </c>
      <c r="P32" s="47">
        <v>82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21">
        <f t="shared" si="0"/>
        <v>749</v>
      </c>
      <c r="AB32" s="558"/>
    </row>
    <row r="33" spans="1:28" x14ac:dyDescent="0.25">
      <c r="A33" s="322" t="s">
        <v>13</v>
      </c>
      <c r="B33" s="323"/>
      <c r="C33" s="323"/>
      <c r="D33" s="323"/>
      <c r="E33" s="323"/>
      <c r="F33" s="259" t="s">
        <v>1620</v>
      </c>
      <c r="G33" s="177" t="s">
        <v>6</v>
      </c>
      <c r="H33" s="7">
        <f>H29+H25+H21+H17+H13+H9</f>
        <v>0</v>
      </c>
      <c r="I33" s="7">
        <f t="shared" ref="I33:AA36" si="1">I29+I25+I21+I17+I13+I9</f>
        <v>0</v>
      </c>
      <c r="J33" s="7">
        <f t="shared" si="1"/>
        <v>0</v>
      </c>
      <c r="K33" s="7">
        <f t="shared" si="1"/>
        <v>0</v>
      </c>
      <c r="L33" s="7">
        <f t="shared" si="1"/>
        <v>0</v>
      </c>
      <c r="M33" s="7">
        <f t="shared" si="1"/>
        <v>0</v>
      </c>
      <c r="N33" s="7">
        <f t="shared" si="1"/>
        <v>0</v>
      </c>
      <c r="O33" s="7">
        <f t="shared" si="1"/>
        <v>0</v>
      </c>
      <c r="P33" s="7">
        <f t="shared" si="1"/>
        <v>0</v>
      </c>
      <c r="Q33" s="7">
        <f t="shared" si="1"/>
        <v>0</v>
      </c>
      <c r="R33" s="7">
        <f t="shared" si="1"/>
        <v>0</v>
      </c>
      <c r="S33" s="7">
        <f t="shared" si="1"/>
        <v>0</v>
      </c>
      <c r="T33" s="7">
        <f t="shared" si="1"/>
        <v>0</v>
      </c>
      <c r="U33" s="7">
        <f t="shared" si="1"/>
        <v>0</v>
      </c>
      <c r="V33" s="7">
        <f t="shared" si="1"/>
        <v>0</v>
      </c>
      <c r="W33" s="7">
        <f t="shared" si="1"/>
        <v>0</v>
      </c>
      <c r="X33" s="7">
        <f t="shared" si="1"/>
        <v>0</v>
      </c>
      <c r="Y33" s="7">
        <f t="shared" si="1"/>
        <v>0</v>
      </c>
      <c r="Z33" s="7">
        <f t="shared" si="1"/>
        <v>0</v>
      </c>
      <c r="AA33" s="7">
        <f t="shared" si="1"/>
        <v>0</v>
      </c>
      <c r="AB33" s="150"/>
    </row>
    <row r="34" spans="1:28" ht="25.5" x14ac:dyDescent="0.25">
      <c r="A34" s="554"/>
      <c r="B34" s="555"/>
      <c r="C34" s="555"/>
      <c r="D34" s="555"/>
      <c r="E34" s="555"/>
      <c r="F34" s="260"/>
      <c r="G34" s="178" t="s">
        <v>3</v>
      </c>
      <c r="H34" s="6">
        <f t="shared" ref="H34:W36" si="2">H30+H26+H22+H18+H14+H10</f>
        <v>0</v>
      </c>
      <c r="I34" s="6">
        <f t="shared" si="2"/>
        <v>0</v>
      </c>
      <c r="J34" s="6">
        <f t="shared" si="2"/>
        <v>0</v>
      </c>
      <c r="K34" s="6">
        <f t="shared" si="2"/>
        <v>0</v>
      </c>
      <c r="L34" s="6">
        <f t="shared" si="2"/>
        <v>0</v>
      </c>
      <c r="M34" s="6">
        <f t="shared" si="2"/>
        <v>0</v>
      </c>
      <c r="N34" s="6">
        <f t="shared" si="2"/>
        <v>0</v>
      </c>
      <c r="O34" s="6">
        <f t="shared" si="2"/>
        <v>0</v>
      </c>
      <c r="P34" s="6">
        <f t="shared" si="2"/>
        <v>0</v>
      </c>
      <c r="Q34" s="6">
        <f t="shared" si="2"/>
        <v>0</v>
      </c>
      <c r="R34" s="6">
        <f t="shared" si="2"/>
        <v>0</v>
      </c>
      <c r="S34" s="6">
        <f t="shared" si="2"/>
        <v>0</v>
      </c>
      <c r="T34" s="6">
        <f t="shared" si="2"/>
        <v>0</v>
      </c>
      <c r="U34" s="6">
        <f t="shared" si="2"/>
        <v>0</v>
      </c>
      <c r="V34" s="6">
        <f t="shared" si="2"/>
        <v>0</v>
      </c>
      <c r="W34" s="6">
        <f t="shared" si="2"/>
        <v>0</v>
      </c>
      <c r="X34" s="6">
        <f t="shared" si="1"/>
        <v>0</v>
      </c>
      <c r="Y34" s="6">
        <f t="shared" si="1"/>
        <v>0</v>
      </c>
      <c r="Z34" s="6">
        <f t="shared" si="1"/>
        <v>0</v>
      </c>
      <c r="AA34" s="6">
        <f t="shared" si="1"/>
        <v>0</v>
      </c>
      <c r="AB34" s="190"/>
    </row>
    <row r="35" spans="1:28" x14ac:dyDescent="0.25">
      <c r="A35" s="554"/>
      <c r="B35" s="555"/>
      <c r="C35" s="555"/>
      <c r="D35" s="555"/>
      <c r="E35" s="555"/>
      <c r="F35" s="260" t="s">
        <v>1622</v>
      </c>
      <c r="G35" s="178" t="s">
        <v>6</v>
      </c>
      <c r="H35" s="6">
        <f t="shared" si="2"/>
        <v>1145</v>
      </c>
      <c r="I35" s="6">
        <f t="shared" si="1"/>
        <v>801</v>
      </c>
      <c r="J35" s="6">
        <f t="shared" si="1"/>
        <v>1125</v>
      </c>
      <c r="K35" s="6">
        <f t="shared" si="1"/>
        <v>1005</v>
      </c>
      <c r="L35" s="6">
        <f t="shared" si="1"/>
        <v>1055</v>
      </c>
      <c r="M35" s="6">
        <f t="shared" si="1"/>
        <v>1074</v>
      </c>
      <c r="N35" s="6">
        <f t="shared" si="1"/>
        <v>869</v>
      </c>
      <c r="O35" s="6">
        <f t="shared" si="1"/>
        <v>983</v>
      </c>
      <c r="P35" s="6">
        <f t="shared" si="1"/>
        <v>1033</v>
      </c>
      <c r="Q35" s="6">
        <f t="shared" si="1"/>
        <v>1009</v>
      </c>
      <c r="R35" s="6">
        <f t="shared" si="1"/>
        <v>1051</v>
      </c>
      <c r="S35" s="6">
        <f t="shared" si="1"/>
        <v>941</v>
      </c>
      <c r="T35" s="6">
        <f t="shared" si="1"/>
        <v>707</v>
      </c>
      <c r="U35" s="6">
        <f t="shared" si="1"/>
        <v>682</v>
      </c>
      <c r="V35" s="6">
        <f t="shared" si="1"/>
        <v>817</v>
      </c>
      <c r="W35" s="6">
        <f t="shared" si="1"/>
        <v>763</v>
      </c>
      <c r="X35" s="6">
        <f t="shared" si="1"/>
        <v>791</v>
      </c>
      <c r="Y35" s="6">
        <f t="shared" si="1"/>
        <v>881</v>
      </c>
      <c r="Z35" s="6">
        <f t="shared" si="1"/>
        <v>897</v>
      </c>
      <c r="AA35" s="6">
        <f t="shared" si="1"/>
        <v>17629</v>
      </c>
      <c r="AB35" s="190"/>
    </row>
    <row r="36" spans="1:28" ht="26.25" thickBot="1" x14ac:dyDescent="0.3">
      <c r="A36" s="324"/>
      <c r="B36" s="325"/>
      <c r="C36" s="325"/>
      <c r="D36" s="325"/>
      <c r="E36" s="325"/>
      <c r="F36" s="302"/>
      <c r="G36" s="182" t="s">
        <v>3</v>
      </c>
      <c r="H36" s="8">
        <f t="shared" si="2"/>
        <v>1145</v>
      </c>
      <c r="I36" s="8">
        <f t="shared" si="1"/>
        <v>801</v>
      </c>
      <c r="J36" s="8">
        <f t="shared" si="1"/>
        <v>1125</v>
      </c>
      <c r="K36" s="8">
        <f t="shared" si="1"/>
        <v>1005</v>
      </c>
      <c r="L36" s="8">
        <f t="shared" si="1"/>
        <v>1055</v>
      </c>
      <c r="M36" s="8">
        <f t="shared" si="1"/>
        <v>1074</v>
      </c>
      <c r="N36" s="8">
        <f t="shared" si="1"/>
        <v>869</v>
      </c>
      <c r="O36" s="8">
        <f t="shared" si="1"/>
        <v>983</v>
      </c>
      <c r="P36" s="8">
        <f t="shared" si="1"/>
        <v>1033</v>
      </c>
      <c r="Q36" s="8">
        <f t="shared" si="1"/>
        <v>1009</v>
      </c>
      <c r="R36" s="8">
        <f t="shared" si="1"/>
        <v>1051</v>
      </c>
      <c r="S36" s="8">
        <f t="shared" si="1"/>
        <v>941</v>
      </c>
      <c r="T36" s="8">
        <f t="shared" si="1"/>
        <v>707</v>
      </c>
      <c r="U36" s="8">
        <f t="shared" si="1"/>
        <v>682</v>
      </c>
      <c r="V36" s="8">
        <f t="shared" si="1"/>
        <v>817</v>
      </c>
      <c r="W36" s="8">
        <f t="shared" si="1"/>
        <v>763</v>
      </c>
      <c r="X36" s="8">
        <f t="shared" si="1"/>
        <v>791</v>
      </c>
      <c r="Y36" s="8">
        <f t="shared" si="1"/>
        <v>881</v>
      </c>
      <c r="Z36" s="8">
        <f t="shared" si="1"/>
        <v>897</v>
      </c>
      <c r="AA36" s="8">
        <f t="shared" si="1"/>
        <v>17629</v>
      </c>
      <c r="AB36" s="191"/>
    </row>
  </sheetData>
  <mergeCells count="56">
    <mergeCell ref="A33:E36"/>
    <mergeCell ref="F33:F34"/>
    <mergeCell ref="F35:F36"/>
    <mergeCell ref="C29:C32"/>
    <mergeCell ref="D29:D32"/>
    <mergeCell ref="E29:E32"/>
    <mergeCell ref="F29:F30"/>
    <mergeCell ref="B13:B32"/>
    <mergeCell ref="C13:C16"/>
    <mergeCell ref="D13:D16"/>
    <mergeCell ref="E13:E16"/>
    <mergeCell ref="F13:F14"/>
    <mergeCell ref="C25:C28"/>
    <mergeCell ref="D25:D28"/>
    <mergeCell ref="E25:E28"/>
    <mergeCell ref="D21:D24"/>
    <mergeCell ref="AB29:AB30"/>
    <mergeCell ref="F31:F32"/>
    <mergeCell ref="AB31:AB32"/>
    <mergeCell ref="F23:F24"/>
    <mergeCell ref="AB23:AB24"/>
    <mergeCell ref="F25:F26"/>
    <mergeCell ref="AB25:AB26"/>
    <mergeCell ref="F27:F28"/>
    <mergeCell ref="AB27:AB28"/>
    <mergeCell ref="E21:E24"/>
    <mergeCell ref="F21:F22"/>
    <mergeCell ref="AB21:AB22"/>
    <mergeCell ref="E17:E20"/>
    <mergeCell ref="F17:F18"/>
    <mergeCell ref="AB17:AB18"/>
    <mergeCell ref="F19:F20"/>
    <mergeCell ref="AB19:AB20"/>
    <mergeCell ref="A7:AB7"/>
    <mergeCell ref="B8:C8"/>
    <mergeCell ref="A9:A32"/>
    <mergeCell ref="B9:C12"/>
    <mergeCell ref="D9:D12"/>
    <mergeCell ref="E9:E12"/>
    <mergeCell ref="F9:F10"/>
    <mergeCell ref="AB9:AB10"/>
    <mergeCell ref="F11:F12"/>
    <mergeCell ref="AB11:AB12"/>
    <mergeCell ref="AB13:AB14"/>
    <mergeCell ref="F15:F16"/>
    <mergeCell ref="AB15:AB16"/>
    <mergeCell ref="C17:C20"/>
    <mergeCell ref="D17:D20"/>
    <mergeCell ref="C21:C24"/>
    <mergeCell ref="A1:AB1"/>
    <mergeCell ref="A2:E2"/>
    <mergeCell ref="A3:E6"/>
    <mergeCell ref="F3:F4"/>
    <mergeCell ref="AB3:AB4"/>
    <mergeCell ref="F5:F6"/>
    <mergeCell ref="AB5:AB6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opLeftCell="A2" zoomScale="75" zoomScaleNormal="75" zoomScaleSheetLayoutView="85" workbookViewId="0">
      <pane xSplit="6" ySplit="5" topLeftCell="AB16" activePane="bottomRight" state="frozen"/>
      <selection activeCell="A2" sqref="A2"/>
      <selection pane="topRight" activeCell="G2" sqref="G2"/>
      <selection pane="bottomLeft" activeCell="A7" sqref="A7"/>
      <selection pane="bottomRight" activeCell="E35" sqref="E35:E1127"/>
    </sheetView>
  </sheetViews>
  <sheetFormatPr defaultRowHeight="12.75" x14ac:dyDescent="0.25"/>
  <cols>
    <col min="1" max="1" width="5.7109375" style="115" customWidth="1"/>
    <col min="2" max="2" width="38.7109375" style="116" customWidth="1"/>
    <col min="3" max="3" width="5.42578125" style="117" customWidth="1"/>
    <col min="4" max="4" width="48.140625" style="115" customWidth="1"/>
    <col min="5" max="5" width="15.42578125" style="115" customWidth="1"/>
    <col min="6" max="6" width="31.140625" style="116" customWidth="1"/>
    <col min="7" max="7" width="7.140625" style="18" customWidth="1"/>
    <col min="8" max="8" width="6.7109375" style="18" customWidth="1"/>
    <col min="9" max="9" width="6.42578125" style="18" customWidth="1"/>
    <col min="10" max="10" width="6.28515625" style="18" customWidth="1"/>
    <col min="11" max="11" width="7.140625" style="18" customWidth="1"/>
    <col min="12" max="12" width="6" style="18" customWidth="1"/>
    <col min="13" max="13" width="6.7109375" style="18" customWidth="1"/>
    <col min="14" max="14" width="5.85546875" style="18" customWidth="1"/>
    <col min="15" max="25" width="4.7109375" style="18" customWidth="1"/>
    <col min="26" max="26" width="8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1872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198</v>
      </c>
      <c r="E7" s="275" t="s">
        <v>199</v>
      </c>
      <c r="F7" s="27" t="s">
        <v>6</v>
      </c>
      <c r="G7" s="4">
        <v>128</v>
      </c>
      <c r="H7" s="4">
        <v>133</v>
      </c>
      <c r="I7" s="4">
        <v>148</v>
      </c>
      <c r="J7" s="4">
        <v>146</v>
      </c>
      <c r="K7" s="4">
        <v>132</v>
      </c>
      <c r="L7" s="4">
        <v>153</v>
      </c>
      <c r="M7" s="4">
        <v>127</v>
      </c>
      <c r="N7" s="4">
        <v>131</v>
      </c>
      <c r="O7" s="4">
        <v>174</v>
      </c>
      <c r="P7" s="4">
        <v>94</v>
      </c>
      <c r="Q7" s="4">
        <v>125</v>
      </c>
      <c r="R7" s="4">
        <v>122</v>
      </c>
      <c r="S7" s="4">
        <v>97</v>
      </c>
      <c r="T7" s="4">
        <v>113</v>
      </c>
      <c r="U7" s="4">
        <v>93</v>
      </c>
      <c r="V7" s="4">
        <v>98</v>
      </c>
      <c r="W7" s="4">
        <v>87</v>
      </c>
      <c r="X7" s="4">
        <v>114</v>
      </c>
      <c r="Y7" s="4">
        <v>95</v>
      </c>
      <c r="Z7" s="1">
        <f t="shared" ref="Z7:Z16" si="0">SUM(G7:Y7)</f>
        <v>2310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2">
        <v>128</v>
      </c>
      <c r="H8" s="2">
        <v>133</v>
      </c>
      <c r="I8" s="2">
        <v>148</v>
      </c>
      <c r="J8" s="2">
        <v>146</v>
      </c>
      <c r="K8" s="2">
        <v>132</v>
      </c>
      <c r="L8" s="2">
        <v>153</v>
      </c>
      <c r="M8" s="2">
        <v>127</v>
      </c>
      <c r="N8" s="2">
        <v>131</v>
      </c>
      <c r="O8" s="2">
        <v>174</v>
      </c>
      <c r="P8" s="2">
        <v>94</v>
      </c>
      <c r="Q8" s="2">
        <v>125</v>
      </c>
      <c r="R8" s="2">
        <v>122</v>
      </c>
      <c r="S8" s="2">
        <v>97</v>
      </c>
      <c r="T8" s="2">
        <v>113</v>
      </c>
      <c r="U8" s="2">
        <v>93</v>
      </c>
      <c r="V8" s="2">
        <v>98</v>
      </c>
      <c r="W8" s="2">
        <v>87</v>
      </c>
      <c r="X8" s="2">
        <v>114</v>
      </c>
      <c r="Y8" s="2">
        <v>95</v>
      </c>
      <c r="Z8" s="1">
        <f t="shared" si="0"/>
        <v>2310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200</v>
      </c>
      <c r="E9" s="276" t="s">
        <v>201</v>
      </c>
      <c r="F9" s="28" t="s">
        <v>6</v>
      </c>
      <c r="G9" s="1">
        <v>77</v>
      </c>
      <c r="H9" s="1">
        <v>144</v>
      </c>
      <c r="I9" s="1">
        <v>84</v>
      </c>
      <c r="J9" s="1">
        <v>114</v>
      </c>
      <c r="K9" s="1">
        <v>103</v>
      </c>
      <c r="L9" s="1">
        <v>94</v>
      </c>
      <c r="M9" s="1">
        <v>80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0"/>
        <v>696</v>
      </c>
      <c r="AA9" s="256"/>
    </row>
    <row r="10" spans="1:27" ht="26.25" thickBot="1" x14ac:dyDescent="0.3">
      <c r="A10" s="258"/>
      <c r="B10" s="260"/>
      <c r="C10" s="309"/>
      <c r="D10" s="276"/>
      <c r="E10" s="276"/>
      <c r="F10" s="28" t="s">
        <v>3</v>
      </c>
      <c r="G10" s="15">
        <v>77</v>
      </c>
      <c r="H10" s="6">
        <v>144</v>
      </c>
      <c r="I10" s="15">
        <v>84</v>
      </c>
      <c r="J10" s="15">
        <v>114</v>
      </c>
      <c r="K10" s="15">
        <v>103</v>
      </c>
      <c r="L10" s="15">
        <v>94</v>
      </c>
      <c r="M10" s="6">
        <v>80</v>
      </c>
      <c r="N10" s="15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15">
        <v>0</v>
      </c>
      <c r="X10" s="6">
        <v>0</v>
      </c>
      <c r="Y10" s="6">
        <v>0</v>
      </c>
      <c r="Z10" s="14">
        <f t="shared" si="0"/>
        <v>696</v>
      </c>
      <c r="AA10" s="256"/>
    </row>
    <row r="11" spans="1:27" x14ac:dyDescent="0.25">
      <c r="A11" s="261" t="s">
        <v>12</v>
      </c>
      <c r="B11" s="259" t="s">
        <v>8</v>
      </c>
      <c r="C11" s="259"/>
      <c r="D11" s="281" t="s">
        <v>202</v>
      </c>
      <c r="E11" s="310" t="s">
        <v>203</v>
      </c>
      <c r="F11" s="27" t="s">
        <v>6</v>
      </c>
      <c r="G11" s="10">
        <v>108</v>
      </c>
      <c r="H11" s="10">
        <v>103</v>
      </c>
      <c r="I11" s="10">
        <v>112</v>
      </c>
      <c r="J11" s="10">
        <v>108</v>
      </c>
      <c r="K11" s="10">
        <v>109</v>
      </c>
      <c r="L11" s="10">
        <v>90</v>
      </c>
      <c r="M11" s="10">
        <v>104</v>
      </c>
      <c r="N11" s="10">
        <v>50</v>
      </c>
      <c r="O11" s="10">
        <v>101</v>
      </c>
      <c r="P11" s="10">
        <v>50</v>
      </c>
      <c r="Q11" s="10">
        <v>73</v>
      </c>
      <c r="R11" s="10">
        <v>49</v>
      </c>
      <c r="S11" s="10">
        <v>63</v>
      </c>
      <c r="T11" s="10">
        <v>46</v>
      </c>
      <c r="U11" s="10">
        <v>78</v>
      </c>
      <c r="V11" s="10">
        <v>67</v>
      </c>
      <c r="W11" s="10">
        <v>62</v>
      </c>
      <c r="X11" s="10">
        <v>68</v>
      </c>
      <c r="Y11" s="10">
        <v>54</v>
      </c>
      <c r="Z11" s="7">
        <f t="shared" si="0"/>
        <v>1495</v>
      </c>
      <c r="AA11" s="252"/>
    </row>
    <row r="12" spans="1:27" ht="25.5" x14ac:dyDescent="0.25">
      <c r="A12" s="262"/>
      <c r="B12" s="260"/>
      <c r="C12" s="260"/>
      <c r="D12" s="326"/>
      <c r="E12" s="311"/>
      <c r="F12" s="28" t="s">
        <v>3</v>
      </c>
      <c r="G12" s="11">
        <v>108</v>
      </c>
      <c r="H12" s="11">
        <v>103</v>
      </c>
      <c r="I12" s="11">
        <v>112</v>
      </c>
      <c r="J12" s="11">
        <v>108</v>
      </c>
      <c r="K12" s="11">
        <v>109</v>
      </c>
      <c r="L12" s="11">
        <v>90</v>
      </c>
      <c r="M12" s="11">
        <v>104</v>
      </c>
      <c r="N12" s="11">
        <v>50</v>
      </c>
      <c r="O12" s="11">
        <v>101</v>
      </c>
      <c r="P12" s="11">
        <v>50</v>
      </c>
      <c r="Q12" s="11">
        <v>73</v>
      </c>
      <c r="R12" s="11">
        <v>49</v>
      </c>
      <c r="S12" s="11">
        <v>63</v>
      </c>
      <c r="T12" s="11">
        <v>46</v>
      </c>
      <c r="U12" s="11">
        <v>78</v>
      </c>
      <c r="V12" s="11">
        <v>67</v>
      </c>
      <c r="W12" s="11">
        <v>62</v>
      </c>
      <c r="X12" s="11">
        <v>68</v>
      </c>
      <c r="Y12" s="11">
        <v>54</v>
      </c>
      <c r="Z12" s="15">
        <f t="shared" si="0"/>
        <v>1495</v>
      </c>
      <c r="AA12" s="327"/>
    </row>
    <row r="13" spans="1:27" x14ac:dyDescent="0.25">
      <c r="A13" s="262"/>
      <c r="B13" s="260" t="s">
        <v>10</v>
      </c>
      <c r="C13" s="286" t="s">
        <v>173</v>
      </c>
      <c r="D13" s="298" t="s">
        <v>2152</v>
      </c>
      <c r="E13" s="314" t="s">
        <v>204</v>
      </c>
      <c r="F13" s="28" t="s">
        <v>6</v>
      </c>
      <c r="G13" s="14">
        <v>30</v>
      </c>
      <c r="H13" s="14">
        <v>24</v>
      </c>
      <c r="I13" s="14">
        <v>35</v>
      </c>
      <c r="J13" s="14">
        <v>30</v>
      </c>
      <c r="K13" s="14">
        <v>19</v>
      </c>
      <c r="L13" s="14">
        <v>26</v>
      </c>
      <c r="M13" s="14">
        <v>26</v>
      </c>
      <c r="N13" s="14">
        <v>8</v>
      </c>
      <c r="O13" s="14">
        <v>18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f t="shared" si="0"/>
        <v>216</v>
      </c>
      <c r="AA13" s="328"/>
    </row>
    <row r="14" spans="1:27" ht="26.25" thickBot="1" x14ac:dyDescent="0.3">
      <c r="A14" s="262"/>
      <c r="B14" s="260"/>
      <c r="C14" s="286"/>
      <c r="D14" s="326"/>
      <c r="E14" s="311"/>
      <c r="F14" s="28" t="s">
        <v>3</v>
      </c>
      <c r="G14" s="15">
        <v>30</v>
      </c>
      <c r="H14" s="6">
        <v>24</v>
      </c>
      <c r="I14" s="15">
        <v>35</v>
      </c>
      <c r="J14" s="15">
        <v>30</v>
      </c>
      <c r="K14" s="15">
        <v>19</v>
      </c>
      <c r="L14" s="15">
        <v>26</v>
      </c>
      <c r="M14" s="6">
        <v>26</v>
      </c>
      <c r="N14" s="15">
        <v>8</v>
      </c>
      <c r="O14" s="6">
        <v>18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15">
        <v>0</v>
      </c>
      <c r="X14" s="6">
        <v>0</v>
      </c>
      <c r="Y14" s="6">
        <v>0</v>
      </c>
      <c r="Z14" s="14">
        <f t="shared" si="0"/>
        <v>216</v>
      </c>
      <c r="AA14" s="327"/>
    </row>
    <row r="15" spans="1:27" x14ac:dyDescent="0.25">
      <c r="A15" s="261" t="s">
        <v>22</v>
      </c>
      <c r="B15" s="259" t="s">
        <v>8</v>
      </c>
      <c r="C15" s="259"/>
      <c r="D15" s="281" t="s">
        <v>205</v>
      </c>
      <c r="E15" s="310" t="s">
        <v>206</v>
      </c>
      <c r="F15" s="27" t="s">
        <v>6</v>
      </c>
      <c r="G15" s="10">
        <v>46</v>
      </c>
      <c r="H15" s="10">
        <v>50</v>
      </c>
      <c r="I15" s="10">
        <v>61</v>
      </c>
      <c r="J15" s="10">
        <v>45</v>
      </c>
      <c r="K15" s="10">
        <v>57</v>
      </c>
      <c r="L15" s="10">
        <v>28</v>
      </c>
      <c r="M15" s="10">
        <v>13</v>
      </c>
      <c r="N15" s="10">
        <v>39</v>
      </c>
      <c r="O15" s="10">
        <v>9</v>
      </c>
      <c r="P15" s="10">
        <v>25</v>
      </c>
      <c r="Q15" s="10">
        <v>0</v>
      </c>
      <c r="R15" s="10">
        <v>15</v>
      </c>
      <c r="S15" s="10">
        <v>22</v>
      </c>
      <c r="T15" s="10">
        <v>17</v>
      </c>
      <c r="U15" s="10">
        <v>20</v>
      </c>
      <c r="V15" s="10">
        <v>27</v>
      </c>
      <c r="W15" s="10">
        <v>16</v>
      </c>
      <c r="X15" s="10">
        <v>14</v>
      </c>
      <c r="Y15" s="10">
        <v>27</v>
      </c>
      <c r="Z15" s="7">
        <f t="shared" si="0"/>
        <v>531</v>
      </c>
      <c r="AA15" s="273"/>
    </row>
    <row r="16" spans="1:27" ht="26.25" thickBot="1" x14ac:dyDescent="0.3">
      <c r="A16" s="262"/>
      <c r="B16" s="260"/>
      <c r="C16" s="260"/>
      <c r="D16" s="326"/>
      <c r="E16" s="311"/>
      <c r="F16" s="28" t="s">
        <v>3</v>
      </c>
      <c r="G16" s="15">
        <v>46</v>
      </c>
      <c r="H16" s="6">
        <v>50</v>
      </c>
      <c r="I16" s="15">
        <v>61</v>
      </c>
      <c r="J16" s="15">
        <v>45</v>
      </c>
      <c r="K16" s="15">
        <v>57</v>
      </c>
      <c r="L16" s="15">
        <v>28</v>
      </c>
      <c r="M16" s="6">
        <v>13</v>
      </c>
      <c r="N16" s="15">
        <v>39</v>
      </c>
      <c r="O16" s="6">
        <v>9</v>
      </c>
      <c r="P16" s="6">
        <v>25</v>
      </c>
      <c r="Q16" s="6">
        <v>0</v>
      </c>
      <c r="R16" s="6">
        <v>15</v>
      </c>
      <c r="S16" s="6">
        <v>22</v>
      </c>
      <c r="T16" s="6">
        <v>17</v>
      </c>
      <c r="U16" s="6">
        <v>20</v>
      </c>
      <c r="V16" s="6">
        <v>27</v>
      </c>
      <c r="W16" s="15">
        <v>16</v>
      </c>
      <c r="X16" s="6">
        <v>14</v>
      </c>
      <c r="Y16" s="6">
        <v>27</v>
      </c>
      <c r="Z16" s="14">
        <f t="shared" si="0"/>
        <v>531</v>
      </c>
      <c r="AA16" s="274"/>
    </row>
    <row r="17" spans="1:27" x14ac:dyDescent="0.25">
      <c r="A17" s="261" t="s">
        <v>24</v>
      </c>
      <c r="B17" s="259" t="s">
        <v>8</v>
      </c>
      <c r="C17" s="259"/>
      <c r="D17" s="281" t="s">
        <v>207</v>
      </c>
      <c r="E17" s="310" t="s">
        <v>208</v>
      </c>
      <c r="F17" s="27" t="s">
        <v>6</v>
      </c>
      <c r="G17" s="10">
        <v>206</v>
      </c>
      <c r="H17" s="10">
        <v>193</v>
      </c>
      <c r="I17" s="10">
        <v>232</v>
      </c>
      <c r="J17" s="10">
        <v>211</v>
      </c>
      <c r="K17" s="10">
        <v>180</v>
      </c>
      <c r="L17" s="10">
        <v>167</v>
      </c>
      <c r="M17" s="10">
        <v>124</v>
      </c>
      <c r="N17" s="10">
        <v>123</v>
      </c>
      <c r="O17" s="10">
        <v>86</v>
      </c>
      <c r="P17" s="10">
        <v>93</v>
      </c>
      <c r="Q17" s="10">
        <v>3</v>
      </c>
      <c r="R17" s="10">
        <v>76</v>
      </c>
      <c r="S17" s="10">
        <v>27</v>
      </c>
      <c r="T17" s="10">
        <v>52</v>
      </c>
      <c r="U17" s="10">
        <v>51</v>
      </c>
      <c r="V17" s="10">
        <v>40</v>
      </c>
      <c r="W17" s="10">
        <v>53</v>
      </c>
      <c r="X17" s="10">
        <v>53</v>
      </c>
      <c r="Y17" s="10">
        <v>52</v>
      </c>
      <c r="Z17" s="7">
        <f t="shared" ref="Z17:Z22" si="1">SUM(G17:Y17)</f>
        <v>2022</v>
      </c>
      <c r="AA17" s="273"/>
    </row>
    <row r="18" spans="1:27" ht="25.5" x14ac:dyDescent="0.25">
      <c r="A18" s="262"/>
      <c r="B18" s="260"/>
      <c r="C18" s="260"/>
      <c r="D18" s="326"/>
      <c r="E18" s="311"/>
      <c r="F18" s="119" t="s">
        <v>3</v>
      </c>
      <c r="G18" s="6">
        <v>206</v>
      </c>
      <c r="H18" s="6">
        <v>193</v>
      </c>
      <c r="I18" s="6">
        <v>232</v>
      </c>
      <c r="J18" s="6">
        <v>211</v>
      </c>
      <c r="K18" s="6">
        <v>180</v>
      </c>
      <c r="L18" s="6">
        <v>167</v>
      </c>
      <c r="M18" s="6">
        <v>124</v>
      </c>
      <c r="N18" s="6">
        <v>123</v>
      </c>
      <c r="O18" s="6">
        <v>86</v>
      </c>
      <c r="P18" s="6">
        <v>93</v>
      </c>
      <c r="Q18" s="6">
        <v>3</v>
      </c>
      <c r="R18" s="6">
        <v>76</v>
      </c>
      <c r="S18" s="6">
        <v>27</v>
      </c>
      <c r="T18" s="6">
        <v>52</v>
      </c>
      <c r="U18" s="6">
        <v>51</v>
      </c>
      <c r="V18" s="6">
        <v>40</v>
      </c>
      <c r="W18" s="6">
        <v>53</v>
      </c>
      <c r="X18" s="6">
        <v>53</v>
      </c>
      <c r="Y18" s="6">
        <v>52</v>
      </c>
      <c r="Z18" s="121">
        <f t="shared" si="1"/>
        <v>2022</v>
      </c>
      <c r="AA18" s="274"/>
    </row>
    <row r="19" spans="1:27" x14ac:dyDescent="0.25">
      <c r="A19" s="262"/>
      <c r="B19" s="260" t="s">
        <v>10</v>
      </c>
      <c r="C19" s="286" t="s">
        <v>178</v>
      </c>
      <c r="D19" s="298" t="s">
        <v>209</v>
      </c>
      <c r="E19" s="314" t="s">
        <v>210</v>
      </c>
      <c r="F19" s="28" t="s">
        <v>6</v>
      </c>
      <c r="G19" s="16">
        <v>75</v>
      </c>
      <c r="H19" s="16">
        <v>102</v>
      </c>
      <c r="I19" s="16">
        <v>100</v>
      </c>
      <c r="J19" s="16">
        <v>107</v>
      </c>
      <c r="K19" s="16">
        <v>85</v>
      </c>
      <c r="L19" s="16">
        <v>112</v>
      </c>
      <c r="M19" s="16">
        <v>14</v>
      </c>
      <c r="N19" s="16">
        <v>0</v>
      </c>
      <c r="O19" s="16">
        <v>0</v>
      </c>
      <c r="P19" s="16">
        <v>38</v>
      </c>
      <c r="Q19" s="16">
        <v>46</v>
      </c>
      <c r="R19" s="16">
        <v>31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6">
        <f t="shared" si="1"/>
        <v>710</v>
      </c>
      <c r="AA19" s="287"/>
    </row>
    <row r="20" spans="1:27" ht="26.25" thickBot="1" x14ac:dyDescent="0.3">
      <c r="A20" s="262"/>
      <c r="B20" s="260"/>
      <c r="C20" s="286"/>
      <c r="D20" s="326"/>
      <c r="E20" s="311"/>
      <c r="F20" s="28" t="s">
        <v>3</v>
      </c>
      <c r="G20" s="6">
        <v>75</v>
      </c>
      <c r="H20" s="6">
        <v>102</v>
      </c>
      <c r="I20" s="6">
        <v>100</v>
      </c>
      <c r="J20" s="6">
        <v>107</v>
      </c>
      <c r="K20" s="6">
        <v>85</v>
      </c>
      <c r="L20" s="6">
        <v>112</v>
      </c>
      <c r="M20" s="6">
        <v>14</v>
      </c>
      <c r="N20" s="6">
        <v>0</v>
      </c>
      <c r="O20" s="6">
        <v>0</v>
      </c>
      <c r="P20" s="6">
        <v>38</v>
      </c>
      <c r="Q20" s="6">
        <v>46</v>
      </c>
      <c r="R20" s="6">
        <v>31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f t="shared" si="1"/>
        <v>710</v>
      </c>
      <c r="AA20" s="274"/>
    </row>
    <row r="21" spans="1:27" x14ac:dyDescent="0.25">
      <c r="A21" s="261" t="s">
        <v>25</v>
      </c>
      <c r="B21" s="259" t="s">
        <v>8</v>
      </c>
      <c r="C21" s="259"/>
      <c r="D21" s="281" t="s">
        <v>211</v>
      </c>
      <c r="E21" s="310" t="s">
        <v>212</v>
      </c>
      <c r="F21" s="27" t="s">
        <v>6</v>
      </c>
      <c r="G21" s="7">
        <v>192</v>
      </c>
      <c r="H21" s="7">
        <v>278</v>
      </c>
      <c r="I21" s="7">
        <v>209</v>
      </c>
      <c r="J21" s="7">
        <v>233</v>
      </c>
      <c r="K21" s="7">
        <v>246</v>
      </c>
      <c r="L21" s="7">
        <v>233</v>
      </c>
      <c r="M21" s="7">
        <v>189</v>
      </c>
      <c r="N21" s="7">
        <v>112</v>
      </c>
      <c r="O21" s="7">
        <v>148</v>
      </c>
      <c r="P21" s="7">
        <v>63</v>
      </c>
      <c r="Q21" s="7">
        <v>155</v>
      </c>
      <c r="R21" s="7">
        <v>86</v>
      </c>
      <c r="S21" s="7">
        <v>132</v>
      </c>
      <c r="T21" s="7">
        <v>130</v>
      </c>
      <c r="U21" s="7">
        <v>106</v>
      </c>
      <c r="V21" s="7">
        <v>100</v>
      </c>
      <c r="W21" s="7">
        <v>95</v>
      </c>
      <c r="X21" s="7">
        <v>98</v>
      </c>
      <c r="Y21" s="7">
        <v>102</v>
      </c>
      <c r="Z21" s="7">
        <f t="shared" si="1"/>
        <v>2907</v>
      </c>
      <c r="AA21" s="273"/>
    </row>
    <row r="22" spans="1:27" ht="26.25" thickBot="1" x14ac:dyDescent="0.3">
      <c r="A22" s="262"/>
      <c r="B22" s="260"/>
      <c r="C22" s="260"/>
      <c r="D22" s="326"/>
      <c r="E22" s="311"/>
      <c r="F22" s="28" t="s">
        <v>3</v>
      </c>
      <c r="G22" s="15">
        <v>192</v>
      </c>
      <c r="H22" s="6">
        <v>278</v>
      </c>
      <c r="I22" s="15">
        <v>209</v>
      </c>
      <c r="J22" s="15">
        <v>233</v>
      </c>
      <c r="K22" s="15">
        <v>246</v>
      </c>
      <c r="L22" s="15">
        <v>233</v>
      </c>
      <c r="M22" s="6">
        <v>189</v>
      </c>
      <c r="N22" s="15">
        <v>112</v>
      </c>
      <c r="O22" s="6">
        <v>148</v>
      </c>
      <c r="P22" s="6">
        <v>63</v>
      </c>
      <c r="Q22" s="6">
        <v>155</v>
      </c>
      <c r="R22" s="6">
        <v>86</v>
      </c>
      <c r="S22" s="6">
        <v>132</v>
      </c>
      <c r="T22" s="6">
        <v>130</v>
      </c>
      <c r="U22" s="6">
        <v>106</v>
      </c>
      <c r="V22" s="6">
        <v>100</v>
      </c>
      <c r="W22" s="15">
        <v>95</v>
      </c>
      <c r="X22" s="6">
        <v>98</v>
      </c>
      <c r="Y22" s="6">
        <v>102</v>
      </c>
      <c r="Z22" s="6">
        <f t="shared" si="1"/>
        <v>2907</v>
      </c>
      <c r="AA22" s="274"/>
    </row>
    <row r="23" spans="1:27" x14ac:dyDescent="0.25">
      <c r="A23" s="261" t="s">
        <v>26</v>
      </c>
      <c r="B23" s="259" t="s">
        <v>8</v>
      </c>
      <c r="C23" s="259"/>
      <c r="D23" s="281" t="s">
        <v>213</v>
      </c>
      <c r="E23" s="310" t="s">
        <v>214</v>
      </c>
      <c r="F23" s="120" t="s">
        <v>6</v>
      </c>
      <c r="G23" s="10">
        <v>203</v>
      </c>
      <c r="H23" s="10">
        <v>240</v>
      </c>
      <c r="I23" s="10">
        <v>212</v>
      </c>
      <c r="J23" s="10">
        <v>213</v>
      </c>
      <c r="K23" s="10">
        <v>199</v>
      </c>
      <c r="L23" s="10">
        <v>192</v>
      </c>
      <c r="M23" s="10">
        <v>170</v>
      </c>
      <c r="N23" s="10">
        <v>163</v>
      </c>
      <c r="O23" s="10">
        <v>152</v>
      </c>
      <c r="P23" s="10">
        <v>150</v>
      </c>
      <c r="Q23" s="10">
        <v>298</v>
      </c>
      <c r="R23" s="10">
        <v>152</v>
      </c>
      <c r="S23" s="10">
        <v>164</v>
      </c>
      <c r="T23" s="10">
        <v>155</v>
      </c>
      <c r="U23" s="10">
        <v>131</v>
      </c>
      <c r="V23" s="10">
        <v>157</v>
      </c>
      <c r="W23" s="10">
        <v>151</v>
      </c>
      <c r="X23" s="10">
        <v>151</v>
      </c>
      <c r="Y23" s="10">
        <v>153</v>
      </c>
      <c r="Z23" s="7">
        <f t="shared" ref="Z23:Z30" si="2">SUM(G23:Y23)</f>
        <v>3406</v>
      </c>
      <c r="AA23" s="329"/>
    </row>
    <row r="24" spans="1:27" ht="25.5" x14ac:dyDescent="0.25">
      <c r="A24" s="262"/>
      <c r="B24" s="260"/>
      <c r="C24" s="260"/>
      <c r="D24" s="326"/>
      <c r="E24" s="311"/>
      <c r="F24" s="119" t="s">
        <v>3</v>
      </c>
      <c r="G24" s="92">
        <v>203</v>
      </c>
      <c r="H24" s="92">
        <v>240</v>
      </c>
      <c r="I24" s="92">
        <v>212</v>
      </c>
      <c r="J24" s="92">
        <v>213</v>
      </c>
      <c r="K24" s="92">
        <v>199</v>
      </c>
      <c r="L24" s="92">
        <v>192</v>
      </c>
      <c r="M24" s="92">
        <v>170</v>
      </c>
      <c r="N24" s="92">
        <v>163</v>
      </c>
      <c r="O24" s="92">
        <v>152</v>
      </c>
      <c r="P24" s="92">
        <v>150</v>
      </c>
      <c r="Q24" s="92">
        <v>298</v>
      </c>
      <c r="R24" s="92">
        <v>152</v>
      </c>
      <c r="S24" s="92">
        <v>164</v>
      </c>
      <c r="T24" s="92">
        <v>155</v>
      </c>
      <c r="U24" s="92">
        <v>131</v>
      </c>
      <c r="V24" s="92">
        <v>157</v>
      </c>
      <c r="W24" s="92">
        <v>151</v>
      </c>
      <c r="X24" s="92">
        <v>151</v>
      </c>
      <c r="Y24" s="92">
        <v>153</v>
      </c>
      <c r="Z24" s="6">
        <f t="shared" si="2"/>
        <v>3406</v>
      </c>
      <c r="AA24" s="330"/>
    </row>
    <row r="25" spans="1:27" x14ac:dyDescent="0.25">
      <c r="A25" s="262"/>
      <c r="B25" s="260" t="s">
        <v>10</v>
      </c>
      <c r="C25" s="286" t="s">
        <v>72</v>
      </c>
      <c r="D25" s="298" t="s">
        <v>2153</v>
      </c>
      <c r="E25" s="314" t="s">
        <v>215</v>
      </c>
      <c r="F25" s="28" t="s">
        <v>6</v>
      </c>
      <c r="G25" s="17">
        <v>81</v>
      </c>
      <c r="H25" s="17">
        <v>86</v>
      </c>
      <c r="I25" s="17">
        <v>98</v>
      </c>
      <c r="J25" s="17">
        <v>118</v>
      </c>
      <c r="K25" s="17">
        <v>91</v>
      </c>
      <c r="L25" s="17">
        <v>69</v>
      </c>
      <c r="M25" s="17">
        <v>93</v>
      </c>
      <c r="N25" s="17">
        <v>48</v>
      </c>
      <c r="O25" s="17">
        <v>136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f t="shared" si="2"/>
        <v>820</v>
      </c>
      <c r="AA25" s="287"/>
    </row>
    <row r="26" spans="1:27" ht="26.25" thickBot="1" x14ac:dyDescent="0.3">
      <c r="A26" s="262"/>
      <c r="B26" s="260"/>
      <c r="C26" s="286"/>
      <c r="D26" s="326"/>
      <c r="E26" s="311"/>
      <c r="F26" s="28" t="s">
        <v>3</v>
      </c>
      <c r="G26" s="19">
        <v>81</v>
      </c>
      <c r="H26" s="19">
        <v>86</v>
      </c>
      <c r="I26" s="19">
        <v>98</v>
      </c>
      <c r="J26" s="19">
        <v>118</v>
      </c>
      <c r="K26" s="19">
        <v>91</v>
      </c>
      <c r="L26" s="19">
        <v>69</v>
      </c>
      <c r="M26" s="19">
        <v>93</v>
      </c>
      <c r="N26" s="19">
        <v>48</v>
      </c>
      <c r="O26" s="19">
        <v>136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f t="shared" si="2"/>
        <v>820</v>
      </c>
      <c r="AA26" s="274"/>
    </row>
    <row r="27" spans="1:27" x14ac:dyDescent="0.25">
      <c r="A27" s="261" t="s">
        <v>27</v>
      </c>
      <c r="B27" s="259" t="s">
        <v>8</v>
      </c>
      <c r="C27" s="259"/>
      <c r="D27" s="281" t="s">
        <v>216</v>
      </c>
      <c r="E27" s="310" t="s">
        <v>217</v>
      </c>
      <c r="F27" s="27" t="s">
        <v>6</v>
      </c>
      <c r="G27" s="17">
        <v>194</v>
      </c>
      <c r="H27" s="12">
        <v>172</v>
      </c>
      <c r="I27" s="12">
        <v>166</v>
      </c>
      <c r="J27" s="12">
        <v>171</v>
      </c>
      <c r="K27" s="13">
        <v>129</v>
      </c>
      <c r="L27" s="12">
        <v>163</v>
      </c>
      <c r="M27" s="12">
        <v>102</v>
      </c>
      <c r="N27" s="12">
        <v>136</v>
      </c>
      <c r="O27" s="12">
        <v>121</v>
      </c>
      <c r="P27" s="12">
        <v>133</v>
      </c>
      <c r="Q27" s="12">
        <v>126</v>
      </c>
      <c r="R27" s="12">
        <v>134</v>
      </c>
      <c r="S27" s="12">
        <v>135</v>
      </c>
      <c r="T27" s="12">
        <v>127</v>
      </c>
      <c r="U27" s="12">
        <v>125</v>
      </c>
      <c r="V27" s="12">
        <v>130</v>
      </c>
      <c r="W27" s="12">
        <v>148</v>
      </c>
      <c r="X27" s="12">
        <v>137</v>
      </c>
      <c r="Y27" s="12">
        <v>148</v>
      </c>
      <c r="Z27" s="122">
        <f t="shared" si="2"/>
        <v>2697</v>
      </c>
      <c r="AA27" s="273"/>
    </row>
    <row r="28" spans="1:27" ht="26.25" thickBot="1" x14ac:dyDescent="0.3">
      <c r="A28" s="262"/>
      <c r="B28" s="260"/>
      <c r="C28" s="260"/>
      <c r="D28" s="326"/>
      <c r="E28" s="311"/>
      <c r="F28" s="28" t="s">
        <v>3</v>
      </c>
      <c r="G28" s="18">
        <v>194</v>
      </c>
      <c r="H28" s="12">
        <v>172</v>
      </c>
      <c r="I28" s="12">
        <v>166</v>
      </c>
      <c r="J28" s="12">
        <v>171</v>
      </c>
      <c r="K28" s="13">
        <v>129</v>
      </c>
      <c r="L28" s="12">
        <v>163</v>
      </c>
      <c r="M28" s="12">
        <v>102</v>
      </c>
      <c r="N28" s="12">
        <v>136</v>
      </c>
      <c r="O28" s="12">
        <v>121</v>
      </c>
      <c r="P28" s="12">
        <v>133</v>
      </c>
      <c r="Q28" s="12">
        <v>126</v>
      </c>
      <c r="R28" s="12">
        <v>134</v>
      </c>
      <c r="S28" s="12">
        <v>135</v>
      </c>
      <c r="T28" s="12">
        <v>127</v>
      </c>
      <c r="U28" s="12">
        <v>125</v>
      </c>
      <c r="V28" s="12">
        <v>130</v>
      </c>
      <c r="W28" s="12">
        <v>148</v>
      </c>
      <c r="X28" s="12">
        <v>137</v>
      </c>
      <c r="Y28" s="12">
        <v>148</v>
      </c>
      <c r="Z28" s="8">
        <f t="shared" si="2"/>
        <v>2697</v>
      </c>
      <c r="AA28" s="274"/>
    </row>
    <row r="29" spans="1:27" x14ac:dyDescent="0.25">
      <c r="A29" s="261" t="s">
        <v>28</v>
      </c>
      <c r="B29" s="259" t="s">
        <v>8</v>
      </c>
      <c r="C29" s="259"/>
      <c r="D29" s="281" t="s">
        <v>218</v>
      </c>
      <c r="E29" s="310" t="s">
        <v>219</v>
      </c>
      <c r="F29" s="27" t="s">
        <v>6</v>
      </c>
      <c r="G29" s="7">
        <v>0</v>
      </c>
      <c r="H29" s="7">
        <v>7</v>
      </c>
      <c r="I29" s="7">
        <v>8</v>
      </c>
      <c r="J29" s="7">
        <v>8</v>
      </c>
      <c r="K29" s="7">
        <v>7</v>
      </c>
      <c r="L29" s="7">
        <v>8</v>
      </c>
      <c r="M29" s="7">
        <v>0</v>
      </c>
      <c r="N29" s="7">
        <v>0</v>
      </c>
      <c r="O29" s="7">
        <v>0</v>
      </c>
      <c r="P29" s="7">
        <v>7</v>
      </c>
      <c r="Q29" s="7">
        <v>9</v>
      </c>
      <c r="R29" s="7">
        <v>8</v>
      </c>
      <c r="S29" s="7">
        <v>11</v>
      </c>
      <c r="T29" s="7">
        <v>5</v>
      </c>
      <c r="U29" s="7">
        <v>9</v>
      </c>
      <c r="V29" s="7">
        <v>4</v>
      </c>
      <c r="W29" s="7">
        <v>13</v>
      </c>
      <c r="X29" s="7">
        <v>5</v>
      </c>
      <c r="Y29" s="7">
        <v>11</v>
      </c>
      <c r="Z29" s="122">
        <f t="shared" si="2"/>
        <v>120</v>
      </c>
      <c r="AA29" s="273"/>
    </row>
    <row r="30" spans="1:27" ht="26.25" thickBot="1" x14ac:dyDescent="0.3">
      <c r="A30" s="291"/>
      <c r="B30" s="296"/>
      <c r="C30" s="296"/>
      <c r="D30" s="331"/>
      <c r="E30" s="332"/>
      <c r="F30" s="29" t="s">
        <v>3</v>
      </c>
      <c r="G30" s="24">
        <v>0</v>
      </c>
      <c r="H30" s="24">
        <v>7</v>
      </c>
      <c r="I30" s="24">
        <v>8</v>
      </c>
      <c r="J30" s="24">
        <v>8</v>
      </c>
      <c r="K30" s="24">
        <v>7</v>
      </c>
      <c r="L30" s="24">
        <v>8</v>
      </c>
      <c r="M30" s="24">
        <v>0</v>
      </c>
      <c r="N30" s="24">
        <v>0</v>
      </c>
      <c r="O30" s="24">
        <v>0</v>
      </c>
      <c r="P30" s="24">
        <v>7</v>
      </c>
      <c r="Q30" s="24">
        <v>9</v>
      </c>
      <c r="R30" s="24">
        <v>8</v>
      </c>
      <c r="S30" s="24">
        <v>11</v>
      </c>
      <c r="T30" s="24">
        <v>5</v>
      </c>
      <c r="U30" s="24">
        <v>9</v>
      </c>
      <c r="V30" s="24">
        <v>4</v>
      </c>
      <c r="W30" s="24">
        <v>13</v>
      </c>
      <c r="X30" s="24">
        <v>5</v>
      </c>
      <c r="Y30" s="24">
        <v>11</v>
      </c>
      <c r="Z30" s="24">
        <f t="shared" si="2"/>
        <v>120</v>
      </c>
      <c r="AA30" s="288"/>
    </row>
    <row r="31" spans="1:27" x14ac:dyDescent="0.25">
      <c r="A31" s="322" t="s">
        <v>13</v>
      </c>
      <c r="B31" s="323"/>
      <c r="C31" s="323"/>
      <c r="D31" s="323"/>
      <c r="E31" s="323"/>
      <c r="F31" s="177" t="s">
        <v>6</v>
      </c>
      <c r="G31" s="7">
        <f>G29+G27+G25+G23+G21+G19+G17+G15+G13+G11+G9+G7</f>
        <v>1340</v>
      </c>
      <c r="H31" s="7">
        <f t="shared" ref="H31:Z32" si="3">H29+H27+H25+H23+H21+H19+H17+H15+H13+H11+H9+H7</f>
        <v>1532</v>
      </c>
      <c r="I31" s="7">
        <f t="shared" si="3"/>
        <v>1465</v>
      </c>
      <c r="J31" s="7">
        <f t="shared" si="3"/>
        <v>1504</v>
      </c>
      <c r="K31" s="7">
        <f t="shared" si="3"/>
        <v>1357</v>
      </c>
      <c r="L31" s="7">
        <f t="shared" si="3"/>
        <v>1335</v>
      </c>
      <c r="M31" s="7">
        <f t="shared" si="3"/>
        <v>1042</v>
      </c>
      <c r="N31" s="7">
        <f t="shared" si="3"/>
        <v>810</v>
      </c>
      <c r="O31" s="7">
        <f t="shared" si="3"/>
        <v>945</v>
      </c>
      <c r="P31" s="7">
        <f t="shared" si="3"/>
        <v>653</v>
      </c>
      <c r="Q31" s="7">
        <f t="shared" si="3"/>
        <v>835</v>
      </c>
      <c r="R31" s="7">
        <f t="shared" si="3"/>
        <v>673</v>
      </c>
      <c r="S31" s="7">
        <f t="shared" si="3"/>
        <v>651</v>
      </c>
      <c r="T31" s="7">
        <f t="shared" si="3"/>
        <v>645</v>
      </c>
      <c r="U31" s="7">
        <f t="shared" si="3"/>
        <v>613</v>
      </c>
      <c r="V31" s="7">
        <f t="shared" si="3"/>
        <v>623</v>
      </c>
      <c r="W31" s="7">
        <f t="shared" si="3"/>
        <v>625</v>
      </c>
      <c r="X31" s="7">
        <f t="shared" si="3"/>
        <v>640</v>
      </c>
      <c r="Y31" s="7">
        <f t="shared" si="3"/>
        <v>642</v>
      </c>
      <c r="Z31" s="7">
        <f t="shared" si="3"/>
        <v>17930</v>
      </c>
      <c r="AA31" s="150"/>
    </row>
    <row r="32" spans="1:27" ht="26.25" thickBot="1" x14ac:dyDescent="0.3">
      <c r="A32" s="324"/>
      <c r="B32" s="325"/>
      <c r="C32" s="325"/>
      <c r="D32" s="325"/>
      <c r="E32" s="325"/>
      <c r="F32" s="182" t="s">
        <v>3</v>
      </c>
      <c r="G32" s="8">
        <f>G30+G28+G26+G24+G22+G20+G18+G16+G14+G12+G10+G8</f>
        <v>1340</v>
      </c>
      <c r="H32" s="8">
        <f t="shared" si="3"/>
        <v>1532</v>
      </c>
      <c r="I32" s="8">
        <f t="shared" si="3"/>
        <v>1465</v>
      </c>
      <c r="J32" s="8">
        <f t="shared" si="3"/>
        <v>1504</v>
      </c>
      <c r="K32" s="8">
        <f t="shared" si="3"/>
        <v>1357</v>
      </c>
      <c r="L32" s="8">
        <f t="shared" si="3"/>
        <v>1335</v>
      </c>
      <c r="M32" s="8">
        <f t="shared" si="3"/>
        <v>1042</v>
      </c>
      <c r="N32" s="8">
        <f t="shared" si="3"/>
        <v>810</v>
      </c>
      <c r="O32" s="8">
        <f t="shared" si="3"/>
        <v>945</v>
      </c>
      <c r="P32" s="8">
        <f t="shared" si="3"/>
        <v>653</v>
      </c>
      <c r="Q32" s="8">
        <f t="shared" si="3"/>
        <v>835</v>
      </c>
      <c r="R32" s="8">
        <f t="shared" si="3"/>
        <v>673</v>
      </c>
      <c r="S32" s="8">
        <f t="shared" si="3"/>
        <v>651</v>
      </c>
      <c r="T32" s="8">
        <f t="shared" si="3"/>
        <v>645</v>
      </c>
      <c r="U32" s="8">
        <f t="shared" si="3"/>
        <v>613</v>
      </c>
      <c r="V32" s="8">
        <f t="shared" si="3"/>
        <v>623</v>
      </c>
      <c r="W32" s="8">
        <f t="shared" si="3"/>
        <v>625</v>
      </c>
      <c r="X32" s="8">
        <f t="shared" si="3"/>
        <v>640</v>
      </c>
      <c r="Y32" s="8">
        <f t="shared" si="3"/>
        <v>642</v>
      </c>
      <c r="Z32" s="8">
        <f t="shared" si="3"/>
        <v>17930</v>
      </c>
      <c r="AA32" s="191"/>
    </row>
  </sheetData>
  <mergeCells count="67">
    <mergeCell ref="A31:E32"/>
    <mergeCell ref="A27:A28"/>
    <mergeCell ref="B27:C28"/>
    <mergeCell ref="D27:D28"/>
    <mergeCell ref="E27:E28"/>
    <mergeCell ref="AA27:AA28"/>
    <mergeCell ref="A29:A30"/>
    <mergeCell ref="B29:C30"/>
    <mergeCell ref="D29:D30"/>
    <mergeCell ref="E29:E30"/>
    <mergeCell ref="AA29:AA30"/>
    <mergeCell ref="A23:A26"/>
    <mergeCell ref="B23:C24"/>
    <mergeCell ref="D23:D24"/>
    <mergeCell ref="E23:E24"/>
    <mergeCell ref="AA23:AA24"/>
    <mergeCell ref="B25:B26"/>
    <mergeCell ref="C25:C26"/>
    <mergeCell ref="D25:D26"/>
    <mergeCell ref="E25:E26"/>
    <mergeCell ref="AA25:AA26"/>
    <mergeCell ref="A21:A22"/>
    <mergeCell ref="B21:C22"/>
    <mergeCell ref="D21:D22"/>
    <mergeCell ref="E21:E22"/>
    <mergeCell ref="AA21:AA22"/>
    <mergeCell ref="A15:A16"/>
    <mergeCell ref="B15:C16"/>
    <mergeCell ref="D15:D16"/>
    <mergeCell ref="E15:E16"/>
    <mergeCell ref="AA15:AA16"/>
    <mergeCell ref="A17:A20"/>
    <mergeCell ref="B17:C18"/>
    <mergeCell ref="D17:D18"/>
    <mergeCell ref="E17:E18"/>
    <mergeCell ref="AA17:AA18"/>
    <mergeCell ref="B19:B20"/>
    <mergeCell ref="C19:C20"/>
    <mergeCell ref="D19:D20"/>
    <mergeCell ref="E19:E20"/>
    <mergeCell ref="AA19:AA20"/>
    <mergeCell ref="A11:A14"/>
    <mergeCell ref="B11:C12"/>
    <mergeCell ref="D11:D12"/>
    <mergeCell ref="E11:E12"/>
    <mergeCell ref="AA11:AA12"/>
    <mergeCell ref="B13:B14"/>
    <mergeCell ref="C13:C14"/>
    <mergeCell ref="D13:D14"/>
    <mergeCell ref="E13:E14"/>
    <mergeCell ref="AA13:AA14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  <mergeCell ref="B6:C6"/>
    <mergeCell ref="A1:AA1"/>
    <mergeCell ref="A2:E2"/>
    <mergeCell ref="A3:E4"/>
    <mergeCell ref="AA3:AA4"/>
    <mergeCell ref="A5:AA5"/>
  </mergeCells>
  <pageMargins left="0.16" right="0.16" top="0.21" bottom="0.23" header="0.16" footer="0.16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2" zoomScale="75" zoomScaleNormal="75" zoomScaleSheetLayoutView="84" workbookViewId="0">
      <pane xSplit="6" ySplit="5" topLeftCell="G10" activePane="bottomRight" state="frozen"/>
      <selection activeCell="A2" sqref="A2"/>
      <selection pane="topRight" activeCell="G2" sqref="G2"/>
      <selection pane="bottomLeft" activeCell="A7" sqref="A7"/>
      <selection pane="bottomRight" activeCell="E21" sqref="E21:E22"/>
    </sheetView>
  </sheetViews>
  <sheetFormatPr defaultRowHeight="12.75" x14ac:dyDescent="0.25"/>
  <cols>
    <col min="1" max="1" width="4.85546875" style="115" customWidth="1"/>
    <col min="2" max="2" width="42.140625" style="123" customWidth="1"/>
    <col min="3" max="3" width="5.28515625" style="117" customWidth="1"/>
    <col min="4" max="4" width="60.42578125" style="115" customWidth="1"/>
    <col min="5" max="5" width="15.42578125" style="115" customWidth="1"/>
    <col min="6" max="6" width="31.140625" style="123" customWidth="1"/>
    <col min="7" max="7" width="6.28515625" style="18" customWidth="1"/>
    <col min="8" max="8" width="5.5703125" style="18" customWidth="1"/>
    <col min="9" max="9" width="5.28515625" style="18" customWidth="1"/>
    <col min="10" max="10" width="5.5703125" style="18" customWidth="1"/>
    <col min="11" max="11" width="5.28515625" style="18" customWidth="1"/>
    <col min="12" max="12" width="5.5703125" style="18" customWidth="1"/>
    <col min="13" max="13" width="5.85546875" style="18" customWidth="1"/>
    <col min="14" max="14" width="5.28515625" style="18" customWidth="1"/>
    <col min="15" max="15" width="5.7109375" style="18" customWidth="1"/>
    <col min="16" max="16" width="5.42578125" style="18" customWidth="1"/>
    <col min="17" max="17" width="5.28515625" style="18" customWidth="1"/>
    <col min="18" max="18" width="5.5703125" style="18" customWidth="1"/>
    <col min="19" max="19" width="5.28515625" style="18" customWidth="1"/>
    <col min="20" max="20" width="5.42578125" style="18" customWidth="1"/>
    <col min="21" max="21" width="5.28515625" style="18" customWidth="1"/>
    <col min="22" max="22" width="5" style="18" customWidth="1"/>
    <col min="23" max="23" width="5.28515625" style="18" customWidth="1"/>
    <col min="24" max="24" width="5.5703125" style="18" customWidth="1"/>
    <col min="25" max="25" width="5.42578125" style="18" customWidth="1"/>
    <col min="26" max="26" width="7.140625" style="18" customWidth="1"/>
    <col min="27" max="27" width="13.7109375" style="18" customWidth="1"/>
    <col min="28" max="16384" width="9.140625" style="18"/>
  </cols>
  <sheetData>
    <row r="1" spans="1:27" x14ac:dyDescent="0.25">
      <c r="A1" s="333" t="s">
        <v>16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</row>
    <row r="2" spans="1:27" ht="38.25" x14ac:dyDescent="0.25">
      <c r="A2" s="260" t="s">
        <v>0</v>
      </c>
      <c r="B2" s="260"/>
      <c r="C2" s="260"/>
      <c r="D2" s="260"/>
      <c r="E2" s="260"/>
      <c r="F2" s="28" t="s">
        <v>1</v>
      </c>
      <c r="G2" s="124">
        <v>2000</v>
      </c>
      <c r="H2" s="124">
        <v>2001</v>
      </c>
      <c r="I2" s="124">
        <v>2002</v>
      </c>
      <c r="J2" s="124">
        <v>2003</v>
      </c>
      <c r="K2" s="124">
        <v>2004</v>
      </c>
      <c r="L2" s="124">
        <v>2005</v>
      </c>
      <c r="M2" s="124">
        <v>2006</v>
      </c>
      <c r="N2" s="124">
        <v>2007</v>
      </c>
      <c r="O2" s="124">
        <v>2008</v>
      </c>
      <c r="P2" s="124">
        <v>2009</v>
      </c>
      <c r="Q2" s="124">
        <v>2010</v>
      </c>
      <c r="R2" s="124">
        <v>2011</v>
      </c>
      <c r="S2" s="124">
        <v>2012</v>
      </c>
      <c r="T2" s="124">
        <v>2013</v>
      </c>
      <c r="U2" s="124">
        <v>2014</v>
      </c>
      <c r="V2" s="124">
        <v>2015</v>
      </c>
      <c r="W2" s="124">
        <v>2016</v>
      </c>
      <c r="X2" s="124">
        <v>2017</v>
      </c>
      <c r="Y2" s="124">
        <v>2018</v>
      </c>
      <c r="Z2" s="124" t="s">
        <v>5</v>
      </c>
      <c r="AA2" s="125" t="s">
        <v>11</v>
      </c>
    </row>
    <row r="3" spans="1:27" ht="25.5" x14ac:dyDescent="0.25">
      <c r="A3" s="276" t="s">
        <v>1873</v>
      </c>
      <c r="B3" s="276"/>
      <c r="C3" s="276"/>
      <c r="D3" s="276"/>
      <c r="E3" s="276"/>
      <c r="F3" s="28" t="s">
        <v>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334"/>
    </row>
    <row r="4" spans="1:27" ht="25.5" x14ac:dyDescent="0.25">
      <c r="A4" s="276"/>
      <c r="B4" s="276"/>
      <c r="C4" s="276"/>
      <c r="D4" s="276"/>
      <c r="E4" s="276"/>
      <c r="F4" s="28" t="s">
        <v>3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334"/>
    </row>
    <row r="5" spans="1:27" x14ac:dyDescent="0.25">
      <c r="A5" s="335" t="s">
        <v>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7"/>
    </row>
    <row r="6" spans="1:27" ht="39" thickBot="1" x14ac:dyDescent="0.3">
      <c r="A6" s="29" t="s">
        <v>4</v>
      </c>
      <c r="B6" s="296" t="s">
        <v>14</v>
      </c>
      <c r="C6" s="296"/>
      <c r="D6" s="29" t="s">
        <v>15</v>
      </c>
      <c r="E6" s="29" t="s">
        <v>7</v>
      </c>
      <c r="F6" s="29" t="s">
        <v>1</v>
      </c>
      <c r="G6" s="126">
        <v>2000</v>
      </c>
      <c r="H6" s="126">
        <v>2001</v>
      </c>
      <c r="I6" s="126">
        <v>2002</v>
      </c>
      <c r="J6" s="126">
        <v>2003</v>
      </c>
      <c r="K6" s="126">
        <v>2004</v>
      </c>
      <c r="L6" s="126">
        <v>2005</v>
      </c>
      <c r="M6" s="126">
        <v>2006</v>
      </c>
      <c r="N6" s="126">
        <v>2007</v>
      </c>
      <c r="O6" s="126">
        <v>2008</v>
      </c>
      <c r="P6" s="126">
        <v>2009</v>
      </c>
      <c r="Q6" s="126">
        <v>2010</v>
      </c>
      <c r="R6" s="126">
        <v>2011</v>
      </c>
      <c r="S6" s="126">
        <v>2012</v>
      </c>
      <c r="T6" s="126">
        <v>2013</v>
      </c>
      <c r="U6" s="126">
        <v>2014</v>
      </c>
      <c r="V6" s="126">
        <v>2015</v>
      </c>
      <c r="W6" s="126">
        <v>2016</v>
      </c>
      <c r="X6" s="126">
        <v>2017</v>
      </c>
      <c r="Y6" s="126">
        <v>2018</v>
      </c>
      <c r="Z6" s="126" t="s">
        <v>5</v>
      </c>
      <c r="AA6" s="127" t="s">
        <v>11</v>
      </c>
    </row>
    <row r="7" spans="1:27" x14ac:dyDescent="0.25">
      <c r="A7" s="257">
        <v>1</v>
      </c>
      <c r="B7" s="259" t="s">
        <v>8</v>
      </c>
      <c r="C7" s="259"/>
      <c r="D7" s="338" t="s">
        <v>220</v>
      </c>
      <c r="E7" s="338" t="s">
        <v>221</v>
      </c>
      <c r="F7" s="27" t="s">
        <v>6</v>
      </c>
      <c r="G7" s="4">
        <v>217</v>
      </c>
      <c r="H7" s="4">
        <v>277</v>
      </c>
      <c r="I7" s="4">
        <v>244</v>
      </c>
      <c r="J7" s="4">
        <v>286</v>
      </c>
      <c r="K7" s="4">
        <v>246</v>
      </c>
      <c r="L7" s="4">
        <v>238</v>
      </c>
      <c r="M7" s="4">
        <v>210</v>
      </c>
      <c r="N7" s="4">
        <v>225</v>
      </c>
      <c r="O7" s="4">
        <v>158</v>
      </c>
      <c r="P7" s="4">
        <v>59</v>
      </c>
      <c r="Q7" s="4">
        <v>149</v>
      </c>
      <c r="R7" s="4">
        <v>90</v>
      </c>
      <c r="S7" s="4">
        <v>121</v>
      </c>
      <c r="T7" s="4">
        <v>116</v>
      </c>
      <c r="U7" s="4">
        <v>124</v>
      </c>
      <c r="V7" s="4">
        <v>100</v>
      </c>
      <c r="W7" s="4">
        <v>140</v>
      </c>
      <c r="X7" s="4">
        <v>113</v>
      </c>
      <c r="Y7" s="4">
        <v>114</v>
      </c>
      <c r="Z7" s="4">
        <f t="shared" ref="Z7:Z21" si="0">SUM(G7:Y7)</f>
        <v>3227</v>
      </c>
      <c r="AA7" s="255"/>
    </row>
    <row r="8" spans="1:27" ht="25.5" x14ac:dyDescent="0.25">
      <c r="A8" s="258"/>
      <c r="B8" s="260"/>
      <c r="C8" s="260"/>
      <c r="D8" s="339"/>
      <c r="E8" s="339"/>
      <c r="F8" s="28" t="s">
        <v>3</v>
      </c>
      <c r="G8" s="5">
        <v>217</v>
      </c>
      <c r="H8" s="5">
        <v>277</v>
      </c>
      <c r="I8" s="5">
        <v>244</v>
      </c>
      <c r="J8" s="5">
        <v>286</v>
      </c>
      <c r="K8" s="5">
        <v>246</v>
      </c>
      <c r="L8" s="5">
        <v>238</v>
      </c>
      <c r="M8" s="5">
        <v>210</v>
      </c>
      <c r="N8" s="5">
        <v>225</v>
      </c>
      <c r="O8" s="5">
        <v>158</v>
      </c>
      <c r="P8" s="5">
        <v>59</v>
      </c>
      <c r="Q8" s="5">
        <v>149</v>
      </c>
      <c r="R8" s="5">
        <v>90</v>
      </c>
      <c r="S8" s="5">
        <v>121</v>
      </c>
      <c r="T8" s="5">
        <v>116</v>
      </c>
      <c r="U8" s="5">
        <v>124</v>
      </c>
      <c r="V8" s="5">
        <v>100</v>
      </c>
      <c r="W8" s="5">
        <v>140</v>
      </c>
      <c r="X8" s="5">
        <v>113</v>
      </c>
      <c r="Y8" s="5">
        <v>114</v>
      </c>
      <c r="Z8" s="5">
        <f t="shared" si="0"/>
        <v>3227</v>
      </c>
      <c r="AA8" s="256"/>
    </row>
    <row r="9" spans="1:27" x14ac:dyDescent="0.25">
      <c r="A9" s="258"/>
      <c r="B9" s="260" t="s">
        <v>10</v>
      </c>
      <c r="C9" s="339" t="s">
        <v>80</v>
      </c>
      <c r="D9" s="339" t="s">
        <v>222</v>
      </c>
      <c r="E9" s="339" t="s">
        <v>223</v>
      </c>
      <c r="F9" s="28" t="s">
        <v>6</v>
      </c>
      <c r="G9" s="5">
        <v>111</v>
      </c>
      <c r="H9" s="5">
        <v>126</v>
      </c>
      <c r="I9" s="5">
        <v>120</v>
      </c>
      <c r="J9" s="5">
        <v>133</v>
      </c>
      <c r="K9" s="5">
        <v>126</v>
      </c>
      <c r="L9" s="5">
        <v>115</v>
      </c>
      <c r="M9" s="5">
        <v>94</v>
      </c>
      <c r="N9" s="5">
        <v>106</v>
      </c>
      <c r="O9" s="5">
        <v>69</v>
      </c>
      <c r="P9" s="5">
        <v>27</v>
      </c>
      <c r="Q9" s="5">
        <v>1</v>
      </c>
      <c r="R9" s="5">
        <v>2</v>
      </c>
      <c r="S9" s="5">
        <v>5</v>
      </c>
      <c r="T9" s="5">
        <v>0</v>
      </c>
      <c r="U9" s="5">
        <v>1</v>
      </c>
      <c r="V9" s="5">
        <v>1</v>
      </c>
      <c r="W9" s="5">
        <v>2</v>
      </c>
      <c r="X9" s="5">
        <v>2</v>
      </c>
      <c r="Y9" s="5">
        <v>2</v>
      </c>
      <c r="Z9" s="5">
        <f t="shared" si="0"/>
        <v>1043</v>
      </c>
      <c r="AA9" s="256"/>
    </row>
    <row r="10" spans="1:27" ht="26.25" thickBot="1" x14ac:dyDescent="0.3">
      <c r="A10" s="279"/>
      <c r="B10" s="302"/>
      <c r="C10" s="340"/>
      <c r="D10" s="340"/>
      <c r="E10" s="340"/>
      <c r="F10" s="26" t="s">
        <v>3</v>
      </c>
      <c r="G10" s="21">
        <v>111</v>
      </c>
      <c r="H10" s="21">
        <v>126</v>
      </c>
      <c r="I10" s="21">
        <v>120</v>
      </c>
      <c r="J10" s="21">
        <v>133</v>
      </c>
      <c r="K10" s="21">
        <v>126</v>
      </c>
      <c r="L10" s="21">
        <v>115</v>
      </c>
      <c r="M10" s="21">
        <v>94</v>
      </c>
      <c r="N10" s="21">
        <v>106</v>
      </c>
      <c r="O10" s="21">
        <v>69</v>
      </c>
      <c r="P10" s="21">
        <v>27</v>
      </c>
      <c r="Q10" s="21">
        <v>1</v>
      </c>
      <c r="R10" s="21">
        <v>2</v>
      </c>
      <c r="S10" s="21">
        <v>5</v>
      </c>
      <c r="T10" s="21">
        <v>0</v>
      </c>
      <c r="U10" s="21">
        <v>1</v>
      </c>
      <c r="V10" s="21">
        <v>1</v>
      </c>
      <c r="W10" s="21">
        <v>2</v>
      </c>
      <c r="X10" s="21">
        <v>2</v>
      </c>
      <c r="Y10" s="21">
        <v>2</v>
      </c>
      <c r="Z10" s="5">
        <f t="shared" si="0"/>
        <v>1043</v>
      </c>
      <c r="AA10" s="264"/>
    </row>
    <row r="11" spans="1:27" x14ac:dyDescent="0.25">
      <c r="A11" s="257" t="s">
        <v>12</v>
      </c>
      <c r="B11" s="259" t="s">
        <v>8</v>
      </c>
      <c r="C11" s="259"/>
      <c r="D11" s="338" t="s">
        <v>224</v>
      </c>
      <c r="E11" s="338" t="s">
        <v>225</v>
      </c>
      <c r="F11" s="27" t="s">
        <v>6</v>
      </c>
      <c r="G11" s="4">
        <v>164</v>
      </c>
      <c r="H11" s="4">
        <v>155</v>
      </c>
      <c r="I11" s="4">
        <v>195</v>
      </c>
      <c r="J11" s="4">
        <v>169</v>
      </c>
      <c r="K11" s="4">
        <v>180</v>
      </c>
      <c r="L11" s="4">
        <v>148</v>
      </c>
      <c r="M11" s="4">
        <v>145</v>
      </c>
      <c r="N11" s="4">
        <v>129</v>
      </c>
      <c r="O11" s="4">
        <v>98</v>
      </c>
      <c r="P11" s="4">
        <v>81</v>
      </c>
      <c r="Q11" s="4">
        <v>54</v>
      </c>
      <c r="R11" s="4">
        <v>64</v>
      </c>
      <c r="S11" s="4">
        <v>52</v>
      </c>
      <c r="T11" s="4">
        <v>46</v>
      </c>
      <c r="U11" s="4">
        <v>50</v>
      </c>
      <c r="V11" s="4">
        <v>50</v>
      </c>
      <c r="W11" s="4">
        <v>51</v>
      </c>
      <c r="X11" s="4">
        <v>46</v>
      </c>
      <c r="Y11" s="4">
        <v>28</v>
      </c>
      <c r="Z11" s="4">
        <f t="shared" si="0"/>
        <v>1905</v>
      </c>
      <c r="AA11" s="255"/>
    </row>
    <row r="12" spans="1:27" ht="26.25" thickBot="1" x14ac:dyDescent="0.3">
      <c r="A12" s="258"/>
      <c r="B12" s="260"/>
      <c r="C12" s="260"/>
      <c r="D12" s="339"/>
      <c r="E12" s="339"/>
      <c r="F12" s="28" t="s">
        <v>3</v>
      </c>
      <c r="G12" s="5">
        <v>164</v>
      </c>
      <c r="H12" s="5">
        <v>155</v>
      </c>
      <c r="I12" s="5">
        <v>195</v>
      </c>
      <c r="J12" s="5">
        <v>169</v>
      </c>
      <c r="K12" s="5">
        <v>180</v>
      </c>
      <c r="L12" s="5">
        <v>148</v>
      </c>
      <c r="M12" s="5">
        <v>145</v>
      </c>
      <c r="N12" s="5">
        <v>129</v>
      </c>
      <c r="O12" s="5">
        <v>98</v>
      </c>
      <c r="P12" s="5">
        <v>81</v>
      </c>
      <c r="Q12" s="5">
        <v>54</v>
      </c>
      <c r="R12" s="5">
        <v>64</v>
      </c>
      <c r="S12" s="5">
        <v>52</v>
      </c>
      <c r="T12" s="5">
        <v>46</v>
      </c>
      <c r="U12" s="5">
        <v>50</v>
      </c>
      <c r="V12" s="5">
        <v>50</v>
      </c>
      <c r="W12" s="5">
        <v>51</v>
      </c>
      <c r="X12" s="5">
        <v>46</v>
      </c>
      <c r="Y12" s="5">
        <v>28</v>
      </c>
      <c r="Z12" s="5">
        <f t="shared" si="0"/>
        <v>1905</v>
      </c>
      <c r="AA12" s="256"/>
    </row>
    <row r="13" spans="1:27" x14ac:dyDescent="0.25">
      <c r="A13" s="257" t="s">
        <v>22</v>
      </c>
      <c r="B13" s="259" t="s">
        <v>8</v>
      </c>
      <c r="C13" s="259"/>
      <c r="D13" s="338" t="s">
        <v>226</v>
      </c>
      <c r="E13" s="338" t="s">
        <v>227</v>
      </c>
      <c r="F13" s="27" t="s">
        <v>6</v>
      </c>
      <c r="G13" s="4">
        <v>144</v>
      </c>
      <c r="H13" s="4">
        <v>179</v>
      </c>
      <c r="I13" s="4">
        <v>154</v>
      </c>
      <c r="J13" s="4">
        <v>176</v>
      </c>
      <c r="K13" s="4">
        <v>161</v>
      </c>
      <c r="L13" s="4">
        <v>132</v>
      </c>
      <c r="M13" s="4">
        <v>236</v>
      </c>
      <c r="N13" s="4">
        <v>104</v>
      </c>
      <c r="O13" s="4">
        <v>162</v>
      </c>
      <c r="P13" s="4">
        <v>73</v>
      </c>
      <c r="Q13" s="4">
        <v>162</v>
      </c>
      <c r="R13" s="4">
        <v>103</v>
      </c>
      <c r="S13" s="4">
        <v>124</v>
      </c>
      <c r="T13" s="4">
        <v>141</v>
      </c>
      <c r="U13" s="4">
        <v>98</v>
      </c>
      <c r="V13" s="4">
        <v>134</v>
      </c>
      <c r="W13" s="4">
        <v>106</v>
      </c>
      <c r="X13" s="4">
        <v>112</v>
      </c>
      <c r="Y13" s="4">
        <v>96</v>
      </c>
      <c r="Z13" s="4">
        <f t="shared" si="0"/>
        <v>2597</v>
      </c>
      <c r="AA13" s="255"/>
    </row>
    <row r="14" spans="1:27" ht="26.25" thickBot="1" x14ac:dyDescent="0.3">
      <c r="A14" s="258"/>
      <c r="B14" s="260"/>
      <c r="C14" s="260"/>
      <c r="D14" s="339"/>
      <c r="E14" s="339"/>
      <c r="F14" s="28" t="s">
        <v>3</v>
      </c>
      <c r="G14" s="5">
        <v>144</v>
      </c>
      <c r="H14" s="5">
        <v>179</v>
      </c>
      <c r="I14" s="5">
        <v>154</v>
      </c>
      <c r="J14" s="5">
        <v>176</v>
      </c>
      <c r="K14" s="5">
        <v>161</v>
      </c>
      <c r="L14" s="5">
        <v>132</v>
      </c>
      <c r="M14" s="5">
        <v>236</v>
      </c>
      <c r="N14" s="5">
        <v>104</v>
      </c>
      <c r="O14" s="5">
        <v>162</v>
      </c>
      <c r="P14" s="5">
        <v>73</v>
      </c>
      <c r="Q14" s="5">
        <v>162</v>
      </c>
      <c r="R14" s="5">
        <v>103</v>
      </c>
      <c r="S14" s="5">
        <v>124</v>
      </c>
      <c r="T14" s="5">
        <v>141</v>
      </c>
      <c r="U14" s="5">
        <v>98</v>
      </c>
      <c r="V14" s="5">
        <v>134</v>
      </c>
      <c r="W14" s="5">
        <v>106</v>
      </c>
      <c r="X14" s="5">
        <v>112</v>
      </c>
      <c r="Y14" s="5">
        <v>96</v>
      </c>
      <c r="Z14" s="5">
        <f t="shared" si="0"/>
        <v>2597</v>
      </c>
      <c r="AA14" s="256"/>
    </row>
    <row r="15" spans="1:27" x14ac:dyDescent="0.25">
      <c r="A15" s="257" t="s">
        <v>24</v>
      </c>
      <c r="B15" s="259" t="s">
        <v>8</v>
      </c>
      <c r="C15" s="259"/>
      <c r="D15" s="338" t="s">
        <v>228</v>
      </c>
      <c r="E15" s="338" t="s">
        <v>229</v>
      </c>
      <c r="F15" s="27" t="s">
        <v>6</v>
      </c>
      <c r="G15" s="4">
        <v>106</v>
      </c>
      <c r="H15" s="4">
        <v>110</v>
      </c>
      <c r="I15" s="4">
        <v>126</v>
      </c>
      <c r="J15" s="4">
        <v>97</v>
      </c>
      <c r="K15" s="4">
        <v>109</v>
      </c>
      <c r="L15" s="4">
        <v>92</v>
      </c>
      <c r="M15" s="4">
        <v>58</v>
      </c>
      <c r="N15" s="4">
        <v>70</v>
      </c>
      <c r="O15" s="4">
        <v>57</v>
      </c>
      <c r="P15" s="4">
        <v>49</v>
      </c>
      <c r="Q15" s="4">
        <v>39</v>
      </c>
      <c r="R15" s="4">
        <v>27</v>
      </c>
      <c r="S15" s="4">
        <v>31</v>
      </c>
      <c r="T15" s="4">
        <v>25</v>
      </c>
      <c r="U15" s="4">
        <v>24</v>
      </c>
      <c r="V15" s="4">
        <v>25</v>
      </c>
      <c r="W15" s="4">
        <v>25</v>
      </c>
      <c r="X15" s="4">
        <v>27</v>
      </c>
      <c r="Y15" s="4">
        <v>22</v>
      </c>
      <c r="Z15" s="4">
        <f t="shared" si="0"/>
        <v>1119</v>
      </c>
      <c r="AA15" s="255"/>
    </row>
    <row r="16" spans="1:27" ht="26.25" thickBot="1" x14ac:dyDescent="0.3">
      <c r="A16" s="258"/>
      <c r="B16" s="260"/>
      <c r="C16" s="260"/>
      <c r="D16" s="339"/>
      <c r="E16" s="339"/>
      <c r="F16" s="28" t="s">
        <v>3</v>
      </c>
      <c r="G16" s="5">
        <v>106</v>
      </c>
      <c r="H16" s="5">
        <v>110</v>
      </c>
      <c r="I16" s="5">
        <v>126</v>
      </c>
      <c r="J16" s="5">
        <v>97</v>
      </c>
      <c r="K16" s="5">
        <v>109</v>
      </c>
      <c r="L16" s="5">
        <v>92</v>
      </c>
      <c r="M16" s="5">
        <v>58</v>
      </c>
      <c r="N16" s="5">
        <v>70</v>
      </c>
      <c r="O16" s="5">
        <v>57</v>
      </c>
      <c r="P16" s="5">
        <v>49</v>
      </c>
      <c r="Q16" s="5">
        <v>39</v>
      </c>
      <c r="R16" s="5">
        <v>27</v>
      </c>
      <c r="S16" s="5">
        <v>31</v>
      </c>
      <c r="T16" s="5">
        <v>25</v>
      </c>
      <c r="U16" s="5">
        <v>24</v>
      </c>
      <c r="V16" s="5">
        <v>25</v>
      </c>
      <c r="W16" s="5">
        <v>25</v>
      </c>
      <c r="X16" s="5">
        <v>27</v>
      </c>
      <c r="Y16" s="5">
        <v>22</v>
      </c>
      <c r="Z16" s="5">
        <f t="shared" si="0"/>
        <v>1119</v>
      </c>
      <c r="AA16" s="256"/>
    </row>
    <row r="17" spans="1:27" x14ac:dyDescent="0.25">
      <c r="A17" s="257" t="s">
        <v>25</v>
      </c>
      <c r="B17" s="259" t="s">
        <v>8</v>
      </c>
      <c r="C17" s="259"/>
      <c r="D17" s="338" t="s">
        <v>230</v>
      </c>
      <c r="E17" s="338" t="s">
        <v>231</v>
      </c>
      <c r="F17" s="27" t="s">
        <v>6</v>
      </c>
      <c r="G17" s="4">
        <v>139</v>
      </c>
      <c r="H17" s="4">
        <v>128</v>
      </c>
      <c r="I17" s="4">
        <v>142</v>
      </c>
      <c r="J17" s="4">
        <v>114</v>
      </c>
      <c r="K17" s="4">
        <v>109</v>
      </c>
      <c r="L17" s="4">
        <v>110</v>
      </c>
      <c r="M17" s="4">
        <v>0</v>
      </c>
      <c r="N17" s="4">
        <v>86</v>
      </c>
      <c r="O17" s="4">
        <v>57</v>
      </c>
      <c r="P17" s="4">
        <v>69</v>
      </c>
      <c r="Q17" s="4">
        <v>57</v>
      </c>
      <c r="R17" s="4">
        <v>52</v>
      </c>
      <c r="S17" s="4">
        <v>29</v>
      </c>
      <c r="T17" s="4">
        <v>44</v>
      </c>
      <c r="U17" s="4">
        <v>42</v>
      </c>
      <c r="V17" s="4">
        <v>22</v>
      </c>
      <c r="W17" s="4">
        <v>37</v>
      </c>
      <c r="X17" s="4">
        <v>43</v>
      </c>
      <c r="Y17" s="4">
        <v>31</v>
      </c>
      <c r="Z17" s="4">
        <f t="shared" si="0"/>
        <v>1311</v>
      </c>
      <c r="AA17" s="255"/>
    </row>
    <row r="18" spans="1:27" ht="26.25" thickBot="1" x14ac:dyDescent="0.3">
      <c r="A18" s="258"/>
      <c r="B18" s="260"/>
      <c r="C18" s="260"/>
      <c r="D18" s="339"/>
      <c r="E18" s="339"/>
      <c r="F18" s="28" t="s">
        <v>3</v>
      </c>
      <c r="G18" s="5">
        <v>139</v>
      </c>
      <c r="H18" s="5">
        <v>128</v>
      </c>
      <c r="I18" s="5">
        <v>142</v>
      </c>
      <c r="J18" s="5">
        <v>114</v>
      </c>
      <c r="K18" s="5">
        <v>109</v>
      </c>
      <c r="L18" s="5">
        <v>110</v>
      </c>
      <c r="M18" s="5">
        <v>0</v>
      </c>
      <c r="N18" s="5">
        <v>86</v>
      </c>
      <c r="O18" s="5">
        <v>57</v>
      </c>
      <c r="P18" s="5">
        <v>69</v>
      </c>
      <c r="Q18" s="5">
        <v>57</v>
      </c>
      <c r="R18" s="5">
        <v>52</v>
      </c>
      <c r="S18" s="5">
        <v>29</v>
      </c>
      <c r="T18" s="5">
        <v>44</v>
      </c>
      <c r="U18" s="5">
        <v>42</v>
      </c>
      <c r="V18" s="5">
        <v>22</v>
      </c>
      <c r="W18" s="5">
        <v>37</v>
      </c>
      <c r="X18" s="5">
        <v>43</v>
      </c>
      <c r="Y18" s="5">
        <v>31</v>
      </c>
      <c r="Z18" s="5">
        <f t="shared" si="0"/>
        <v>1311</v>
      </c>
      <c r="AA18" s="256"/>
    </row>
    <row r="19" spans="1:27" x14ac:dyDescent="0.25">
      <c r="A19" s="257" t="s">
        <v>26</v>
      </c>
      <c r="B19" s="259" t="s">
        <v>8</v>
      </c>
      <c r="C19" s="259"/>
      <c r="D19" s="338" t="s">
        <v>232</v>
      </c>
      <c r="E19" s="338" t="s">
        <v>233</v>
      </c>
      <c r="F19" s="27" t="s">
        <v>6</v>
      </c>
      <c r="G19" s="4">
        <v>122</v>
      </c>
      <c r="H19" s="4">
        <v>127</v>
      </c>
      <c r="I19" s="4">
        <v>108</v>
      </c>
      <c r="J19" s="4">
        <v>108</v>
      </c>
      <c r="K19" s="4">
        <v>112</v>
      </c>
      <c r="L19" s="4">
        <v>102</v>
      </c>
      <c r="M19" s="4">
        <v>79</v>
      </c>
      <c r="N19" s="4">
        <v>69</v>
      </c>
      <c r="O19" s="4">
        <v>45</v>
      </c>
      <c r="P19" s="4">
        <v>19</v>
      </c>
      <c r="Q19" s="4">
        <v>66</v>
      </c>
      <c r="R19" s="4">
        <v>38</v>
      </c>
      <c r="S19" s="4">
        <v>72</v>
      </c>
      <c r="T19" s="4">
        <v>49</v>
      </c>
      <c r="U19" s="4">
        <v>75</v>
      </c>
      <c r="V19" s="4">
        <v>45</v>
      </c>
      <c r="W19" s="4">
        <v>52</v>
      </c>
      <c r="X19" s="4">
        <v>50</v>
      </c>
      <c r="Y19" s="4">
        <v>70</v>
      </c>
      <c r="Z19" s="4">
        <f t="shared" si="0"/>
        <v>1408</v>
      </c>
      <c r="AA19" s="255"/>
    </row>
    <row r="20" spans="1:27" ht="26.25" thickBot="1" x14ac:dyDescent="0.3">
      <c r="A20" s="258"/>
      <c r="B20" s="260"/>
      <c r="C20" s="260"/>
      <c r="D20" s="339"/>
      <c r="E20" s="339"/>
      <c r="F20" s="28" t="s">
        <v>3</v>
      </c>
      <c r="G20" s="5">
        <v>122</v>
      </c>
      <c r="H20" s="5">
        <v>127</v>
      </c>
      <c r="I20" s="5">
        <v>108</v>
      </c>
      <c r="J20" s="5">
        <v>108</v>
      </c>
      <c r="K20" s="5">
        <v>112</v>
      </c>
      <c r="L20" s="5">
        <v>102</v>
      </c>
      <c r="M20" s="5">
        <v>79</v>
      </c>
      <c r="N20" s="5">
        <v>69</v>
      </c>
      <c r="O20" s="5">
        <v>45</v>
      </c>
      <c r="P20" s="5">
        <v>19</v>
      </c>
      <c r="Q20" s="5">
        <v>66</v>
      </c>
      <c r="R20" s="5">
        <v>38</v>
      </c>
      <c r="S20" s="5">
        <v>72</v>
      </c>
      <c r="T20" s="5">
        <v>49</v>
      </c>
      <c r="U20" s="5">
        <v>75</v>
      </c>
      <c r="V20" s="5">
        <v>45</v>
      </c>
      <c r="W20" s="5">
        <v>52</v>
      </c>
      <c r="X20" s="5">
        <v>50</v>
      </c>
      <c r="Y20" s="5">
        <v>70</v>
      </c>
      <c r="Z20" s="5">
        <f t="shared" si="0"/>
        <v>1408</v>
      </c>
      <c r="AA20" s="256"/>
    </row>
    <row r="21" spans="1:27" x14ac:dyDescent="0.25">
      <c r="A21" s="257" t="s">
        <v>27</v>
      </c>
      <c r="B21" s="259" t="s">
        <v>8</v>
      </c>
      <c r="C21" s="259"/>
      <c r="D21" s="338" t="s">
        <v>234</v>
      </c>
      <c r="E21" s="338" t="s">
        <v>2354</v>
      </c>
      <c r="F21" s="27" t="s">
        <v>6</v>
      </c>
      <c r="G21" s="4">
        <v>94</v>
      </c>
      <c r="H21" s="4">
        <v>61</v>
      </c>
      <c r="I21" s="4">
        <v>70</v>
      </c>
      <c r="J21" s="4">
        <v>65</v>
      </c>
      <c r="K21" s="4">
        <v>39</v>
      </c>
      <c r="L21" s="4">
        <v>66</v>
      </c>
      <c r="M21" s="4">
        <v>51</v>
      </c>
      <c r="N21" s="4">
        <v>49</v>
      </c>
      <c r="O21" s="4">
        <v>49</v>
      </c>
      <c r="P21" s="4">
        <v>61</v>
      </c>
      <c r="Q21" s="4">
        <v>49</v>
      </c>
      <c r="R21" s="4">
        <v>47</v>
      </c>
      <c r="S21" s="4">
        <v>29</v>
      </c>
      <c r="T21" s="4">
        <v>51</v>
      </c>
      <c r="U21" s="4">
        <v>26</v>
      </c>
      <c r="V21" s="4">
        <v>42</v>
      </c>
      <c r="W21" s="4">
        <v>44</v>
      </c>
      <c r="X21" s="4">
        <v>40</v>
      </c>
      <c r="Y21" s="4">
        <v>31</v>
      </c>
      <c r="Z21" s="4">
        <f t="shared" si="0"/>
        <v>964</v>
      </c>
      <c r="AA21" s="255"/>
    </row>
    <row r="22" spans="1:27" ht="25.5" x14ac:dyDescent="0.25">
      <c r="A22" s="258"/>
      <c r="B22" s="260"/>
      <c r="C22" s="260"/>
      <c r="D22" s="339"/>
      <c r="E22" s="339"/>
      <c r="F22" s="28" t="s">
        <v>3</v>
      </c>
      <c r="G22" s="5">
        <v>94</v>
      </c>
      <c r="H22" s="5">
        <v>61</v>
      </c>
      <c r="I22" s="5">
        <v>70</v>
      </c>
      <c r="J22" s="5">
        <v>65</v>
      </c>
      <c r="K22" s="5">
        <v>39</v>
      </c>
      <c r="L22" s="5">
        <v>66</v>
      </c>
      <c r="M22" s="5">
        <v>51</v>
      </c>
      <c r="N22" s="5">
        <v>49</v>
      </c>
      <c r="O22" s="5">
        <v>49</v>
      </c>
      <c r="P22" s="5">
        <v>61</v>
      </c>
      <c r="Q22" s="5">
        <v>49</v>
      </c>
      <c r="R22" s="5">
        <v>47</v>
      </c>
      <c r="S22" s="5">
        <v>29</v>
      </c>
      <c r="T22" s="5">
        <v>51</v>
      </c>
      <c r="U22" s="5">
        <v>26</v>
      </c>
      <c r="V22" s="5">
        <v>42</v>
      </c>
      <c r="W22" s="5">
        <v>44</v>
      </c>
      <c r="X22" s="5">
        <v>40</v>
      </c>
      <c r="Y22" s="5">
        <v>31</v>
      </c>
      <c r="Z22" s="5">
        <f t="shared" ref="Z22:Z24" si="1">SUM(G22:Y22)</f>
        <v>964</v>
      </c>
      <c r="AA22" s="256"/>
    </row>
    <row r="23" spans="1:27" x14ac:dyDescent="0.25">
      <c r="A23" s="258"/>
      <c r="B23" s="260" t="s">
        <v>10</v>
      </c>
      <c r="C23" s="339" t="s">
        <v>183</v>
      </c>
      <c r="D23" s="339" t="s">
        <v>2154</v>
      </c>
      <c r="E23" s="339" t="s">
        <v>235</v>
      </c>
      <c r="F23" s="28" t="s">
        <v>6</v>
      </c>
      <c r="G23" s="5">
        <v>88</v>
      </c>
      <c r="H23" s="5">
        <v>58</v>
      </c>
      <c r="I23" s="5">
        <v>89</v>
      </c>
      <c r="J23" s="5">
        <v>69</v>
      </c>
      <c r="K23" s="5">
        <v>55</v>
      </c>
      <c r="L23" s="5">
        <v>61</v>
      </c>
      <c r="M23" s="5">
        <v>47</v>
      </c>
      <c r="N23" s="5">
        <v>52</v>
      </c>
      <c r="O23" s="5">
        <v>35</v>
      </c>
      <c r="P23" s="5">
        <v>0</v>
      </c>
      <c r="Q23" s="5">
        <v>0</v>
      </c>
      <c r="R23" s="5">
        <v>0</v>
      </c>
      <c r="S23" s="5">
        <v>2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f t="shared" si="1"/>
        <v>557</v>
      </c>
      <c r="AA23" s="256"/>
    </row>
    <row r="24" spans="1:27" ht="26.25" thickBot="1" x14ac:dyDescent="0.3">
      <c r="A24" s="279"/>
      <c r="B24" s="302"/>
      <c r="C24" s="340"/>
      <c r="D24" s="340"/>
      <c r="E24" s="340"/>
      <c r="F24" s="26" t="s">
        <v>3</v>
      </c>
      <c r="G24" s="21">
        <v>88</v>
      </c>
      <c r="H24" s="21">
        <v>58</v>
      </c>
      <c r="I24" s="21">
        <v>89</v>
      </c>
      <c r="J24" s="21">
        <v>69</v>
      </c>
      <c r="K24" s="21">
        <v>55</v>
      </c>
      <c r="L24" s="21">
        <v>61</v>
      </c>
      <c r="M24" s="21">
        <v>47</v>
      </c>
      <c r="N24" s="21">
        <v>52</v>
      </c>
      <c r="O24" s="21">
        <v>35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0</v>
      </c>
      <c r="Z24" s="5">
        <f t="shared" si="1"/>
        <v>557</v>
      </c>
      <c r="AA24" s="264"/>
    </row>
    <row r="25" spans="1:27" x14ac:dyDescent="0.25">
      <c r="A25" s="257" t="s">
        <v>28</v>
      </c>
      <c r="B25" s="259" t="s">
        <v>8</v>
      </c>
      <c r="C25" s="259"/>
      <c r="D25" s="338" t="s">
        <v>236</v>
      </c>
      <c r="E25" s="338" t="s">
        <v>237</v>
      </c>
      <c r="F25" s="27" t="s">
        <v>6</v>
      </c>
      <c r="G25" s="4">
        <v>38</v>
      </c>
      <c r="H25" s="4">
        <v>31</v>
      </c>
      <c r="I25" s="4">
        <v>36</v>
      </c>
      <c r="J25" s="4">
        <v>27</v>
      </c>
      <c r="K25" s="4">
        <v>31</v>
      </c>
      <c r="L25" s="4">
        <v>27</v>
      </c>
      <c r="M25" s="4">
        <v>27</v>
      </c>
      <c r="N25" s="4">
        <v>26</v>
      </c>
      <c r="O25" s="4">
        <v>24</v>
      </c>
      <c r="P25" s="4">
        <v>29</v>
      </c>
      <c r="Q25" s="4">
        <v>14</v>
      </c>
      <c r="R25" s="4">
        <v>14</v>
      </c>
      <c r="S25" s="4">
        <v>13</v>
      </c>
      <c r="T25" s="4">
        <v>5</v>
      </c>
      <c r="U25" s="4">
        <v>0</v>
      </c>
      <c r="V25" s="4">
        <v>13</v>
      </c>
      <c r="W25" s="4">
        <v>7</v>
      </c>
      <c r="X25" s="4">
        <v>12</v>
      </c>
      <c r="Y25" s="4">
        <v>12</v>
      </c>
      <c r="Z25" s="4">
        <f>SUM(G25:Y25)</f>
        <v>386</v>
      </c>
      <c r="AA25" s="255"/>
    </row>
    <row r="26" spans="1:27" ht="26.25" thickBot="1" x14ac:dyDescent="0.3">
      <c r="A26" s="258"/>
      <c r="B26" s="260"/>
      <c r="C26" s="260"/>
      <c r="D26" s="339"/>
      <c r="E26" s="339"/>
      <c r="F26" s="28" t="s">
        <v>3</v>
      </c>
      <c r="G26" s="5">
        <v>38</v>
      </c>
      <c r="H26" s="5">
        <v>31</v>
      </c>
      <c r="I26" s="5">
        <v>36</v>
      </c>
      <c r="J26" s="5">
        <v>27</v>
      </c>
      <c r="K26" s="5">
        <v>31</v>
      </c>
      <c r="L26" s="5">
        <v>27</v>
      </c>
      <c r="M26" s="5">
        <v>27</v>
      </c>
      <c r="N26" s="5">
        <v>26</v>
      </c>
      <c r="O26" s="5">
        <v>24</v>
      </c>
      <c r="P26" s="5">
        <v>29</v>
      </c>
      <c r="Q26" s="5">
        <v>14</v>
      </c>
      <c r="R26" s="5">
        <v>14</v>
      </c>
      <c r="S26" s="5">
        <v>13</v>
      </c>
      <c r="T26" s="5">
        <v>5</v>
      </c>
      <c r="U26" s="5">
        <v>0</v>
      </c>
      <c r="V26" s="5">
        <v>13</v>
      </c>
      <c r="W26" s="5">
        <v>7</v>
      </c>
      <c r="X26" s="5">
        <v>12</v>
      </c>
      <c r="Y26" s="5">
        <v>12</v>
      </c>
      <c r="Z26" s="5">
        <f t="shared" ref="Z26:Z42" si="2">SUM(G26:Y26)</f>
        <v>386</v>
      </c>
      <c r="AA26" s="256"/>
    </row>
    <row r="27" spans="1:27" x14ac:dyDescent="0.25">
      <c r="A27" s="257" t="s">
        <v>30</v>
      </c>
      <c r="B27" s="259" t="s">
        <v>8</v>
      </c>
      <c r="C27" s="259"/>
      <c r="D27" s="338" t="s">
        <v>238</v>
      </c>
      <c r="E27" s="338" t="s">
        <v>239</v>
      </c>
      <c r="F27" s="27" t="s">
        <v>6</v>
      </c>
      <c r="G27" s="4">
        <v>50</v>
      </c>
      <c r="H27" s="4">
        <v>53</v>
      </c>
      <c r="I27" s="4">
        <v>41</v>
      </c>
      <c r="J27" s="4">
        <v>54</v>
      </c>
      <c r="K27" s="4">
        <v>27</v>
      </c>
      <c r="L27" s="4">
        <v>48</v>
      </c>
      <c r="M27" s="4">
        <v>30</v>
      </c>
      <c r="N27" s="4">
        <v>37</v>
      </c>
      <c r="O27" s="4">
        <v>22</v>
      </c>
      <c r="P27" s="4">
        <v>15</v>
      </c>
      <c r="Q27" s="4">
        <v>23</v>
      </c>
      <c r="R27" s="4">
        <v>1</v>
      </c>
      <c r="S27" s="4">
        <v>12</v>
      </c>
      <c r="T27" s="4">
        <v>13</v>
      </c>
      <c r="U27" s="4">
        <v>13</v>
      </c>
      <c r="V27" s="4">
        <v>15</v>
      </c>
      <c r="W27" s="4">
        <v>17</v>
      </c>
      <c r="X27" s="4">
        <v>11</v>
      </c>
      <c r="Y27" s="4">
        <v>13</v>
      </c>
      <c r="Z27" s="4">
        <f t="shared" si="2"/>
        <v>495</v>
      </c>
      <c r="AA27" s="255"/>
    </row>
    <row r="28" spans="1:27" ht="26.25" thickBot="1" x14ac:dyDescent="0.3">
      <c r="A28" s="258"/>
      <c r="B28" s="260"/>
      <c r="C28" s="260"/>
      <c r="D28" s="339"/>
      <c r="E28" s="339"/>
      <c r="F28" s="28" t="s">
        <v>3</v>
      </c>
      <c r="G28" s="5">
        <v>50</v>
      </c>
      <c r="H28" s="5">
        <v>53</v>
      </c>
      <c r="I28" s="5">
        <v>41</v>
      </c>
      <c r="J28" s="5">
        <v>54</v>
      </c>
      <c r="K28" s="5">
        <v>27</v>
      </c>
      <c r="L28" s="5">
        <v>48</v>
      </c>
      <c r="M28" s="5">
        <v>30</v>
      </c>
      <c r="N28" s="5">
        <v>37</v>
      </c>
      <c r="O28" s="5">
        <v>22</v>
      </c>
      <c r="P28" s="5">
        <v>15</v>
      </c>
      <c r="Q28" s="5">
        <v>23</v>
      </c>
      <c r="R28" s="5">
        <v>1</v>
      </c>
      <c r="S28" s="5">
        <v>12</v>
      </c>
      <c r="T28" s="5">
        <v>13</v>
      </c>
      <c r="U28" s="5">
        <v>13</v>
      </c>
      <c r="V28" s="5">
        <v>15</v>
      </c>
      <c r="W28" s="5">
        <v>17</v>
      </c>
      <c r="X28" s="5">
        <v>11</v>
      </c>
      <c r="Y28" s="5">
        <v>13</v>
      </c>
      <c r="Z28" s="5">
        <f t="shared" si="2"/>
        <v>495</v>
      </c>
      <c r="AA28" s="256"/>
    </row>
    <row r="29" spans="1:27" x14ac:dyDescent="0.25">
      <c r="A29" s="257" t="s">
        <v>31</v>
      </c>
      <c r="B29" s="259" t="s">
        <v>8</v>
      </c>
      <c r="C29" s="259"/>
      <c r="D29" s="338" t="s">
        <v>240</v>
      </c>
      <c r="E29" s="338" t="s">
        <v>241</v>
      </c>
      <c r="F29" s="27" t="s">
        <v>6</v>
      </c>
      <c r="G29" s="4">
        <v>39</v>
      </c>
      <c r="H29" s="4">
        <v>35</v>
      </c>
      <c r="I29" s="4">
        <v>34</v>
      </c>
      <c r="J29" s="4">
        <v>40</v>
      </c>
      <c r="K29" s="4">
        <v>41</v>
      </c>
      <c r="L29" s="4">
        <v>32</v>
      </c>
      <c r="M29" s="4">
        <v>31</v>
      </c>
      <c r="N29" s="4">
        <v>28</v>
      </c>
      <c r="O29" s="4">
        <v>24</v>
      </c>
      <c r="P29" s="4">
        <v>1</v>
      </c>
      <c r="Q29" s="4">
        <v>21</v>
      </c>
      <c r="R29" s="4">
        <v>16</v>
      </c>
      <c r="S29" s="4">
        <v>14</v>
      </c>
      <c r="T29" s="4">
        <v>12</v>
      </c>
      <c r="U29" s="4">
        <v>15</v>
      </c>
      <c r="V29" s="4">
        <v>13</v>
      </c>
      <c r="W29" s="4">
        <v>10</v>
      </c>
      <c r="X29" s="4">
        <v>14</v>
      </c>
      <c r="Y29" s="4">
        <v>14</v>
      </c>
      <c r="Z29" s="4">
        <f t="shared" si="2"/>
        <v>434</v>
      </c>
      <c r="AA29" s="255"/>
    </row>
    <row r="30" spans="1:27" ht="26.25" thickBot="1" x14ac:dyDescent="0.3">
      <c r="A30" s="258"/>
      <c r="B30" s="260"/>
      <c r="C30" s="260"/>
      <c r="D30" s="339"/>
      <c r="E30" s="339"/>
      <c r="F30" s="28" t="s">
        <v>3</v>
      </c>
      <c r="G30" s="5">
        <v>39</v>
      </c>
      <c r="H30" s="5">
        <v>35</v>
      </c>
      <c r="I30" s="5">
        <v>34</v>
      </c>
      <c r="J30" s="5">
        <v>40</v>
      </c>
      <c r="K30" s="5">
        <v>41</v>
      </c>
      <c r="L30" s="5">
        <v>32</v>
      </c>
      <c r="M30" s="5">
        <v>31</v>
      </c>
      <c r="N30" s="5">
        <v>28</v>
      </c>
      <c r="O30" s="5">
        <v>24</v>
      </c>
      <c r="P30" s="5">
        <v>1</v>
      </c>
      <c r="Q30" s="5">
        <v>21</v>
      </c>
      <c r="R30" s="5">
        <v>16</v>
      </c>
      <c r="S30" s="5">
        <v>14</v>
      </c>
      <c r="T30" s="5">
        <v>12</v>
      </c>
      <c r="U30" s="5">
        <v>15</v>
      </c>
      <c r="V30" s="5">
        <v>13</v>
      </c>
      <c r="W30" s="5">
        <v>10</v>
      </c>
      <c r="X30" s="5">
        <v>14</v>
      </c>
      <c r="Y30" s="5">
        <v>14</v>
      </c>
      <c r="Z30" s="5">
        <f t="shared" si="2"/>
        <v>434</v>
      </c>
      <c r="AA30" s="256"/>
    </row>
    <row r="31" spans="1:27" x14ac:dyDescent="0.25">
      <c r="A31" s="257" t="s">
        <v>32</v>
      </c>
      <c r="B31" s="259" t="s">
        <v>8</v>
      </c>
      <c r="C31" s="259"/>
      <c r="D31" s="338" t="s">
        <v>242</v>
      </c>
      <c r="E31" s="338" t="s">
        <v>243</v>
      </c>
      <c r="F31" s="27" t="s">
        <v>6</v>
      </c>
      <c r="G31" s="4">
        <v>39</v>
      </c>
      <c r="H31" s="4">
        <v>42</v>
      </c>
      <c r="I31" s="4">
        <v>33</v>
      </c>
      <c r="J31" s="4">
        <v>54</v>
      </c>
      <c r="K31" s="4">
        <v>51</v>
      </c>
      <c r="L31" s="4">
        <v>57</v>
      </c>
      <c r="M31" s="4">
        <v>58</v>
      </c>
      <c r="N31" s="4">
        <v>37</v>
      </c>
      <c r="O31" s="4">
        <v>48</v>
      </c>
      <c r="P31" s="4">
        <v>41</v>
      </c>
      <c r="Q31" s="4">
        <v>62</v>
      </c>
      <c r="R31" s="4">
        <v>52</v>
      </c>
      <c r="S31" s="4">
        <v>54</v>
      </c>
      <c r="T31" s="4">
        <v>50</v>
      </c>
      <c r="U31" s="4">
        <v>43</v>
      </c>
      <c r="V31" s="4">
        <v>42</v>
      </c>
      <c r="W31" s="4">
        <v>58</v>
      </c>
      <c r="X31" s="4">
        <v>50</v>
      </c>
      <c r="Y31" s="4">
        <v>47</v>
      </c>
      <c r="Z31" s="4">
        <f t="shared" si="2"/>
        <v>918</v>
      </c>
      <c r="AA31" s="255"/>
    </row>
    <row r="32" spans="1:27" ht="26.25" thickBot="1" x14ac:dyDescent="0.3">
      <c r="A32" s="258"/>
      <c r="B32" s="260"/>
      <c r="C32" s="260"/>
      <c r="D32" s="339"/>
      <c r="E32" s="339"/>
      <c r="F32" s="28" t="s">
        <v>3</v>
      </c>
      <c r="G32" s="5">
        <v>39</v>
      </c>
      <c r="H32" s="5">
        <v>42</v>
      </c>
      <c r="I32" s="5">
        <v>33</v>
      </c>
      <c r="J32" s="5">
        <v>54</v>
      </c>
      <c r="K32" s="5">
        <v>51</v>
      </c>
      <c r="L32" s="5">
        <v>57</v>
      </c>
      <c r="M32" s="5">
        <v>58</v>
      </c>
      <c r="N32" s="5">
        <v>37</v>
      </c>
      <c r="O32" s="5">
        <v>48</v>
      </c>
      <c r="P32" s="5">
        <v>41</v>
      </c>
      <c r="Q32" s="5">
        <v>62</v>
      </c>
      <c r="R32" s="5">
        <v>52</v>
      </c>
      <c r="S32" s="5">
        <v>54</v>
      </c>
      <c r="T32" s="5">
        <v>50</v>
      </c>
      <c r="U32" s="5">
        <v>43</v>
      </c>
      <c r="V32" s="5">
        <v>42</v>
      </c>
      <c r="W32" s="5">
        <v>58</v>
      </c>
      <c r="X32" s="5">
        <v>50</v>
      </c>
      <c r="Y32" s="5">
        <v>47</v>
      </c>
      <c r="Z32" s="5">
        <f t="shared" si="2"/>
        <v>918</v>
      </c>
      <c r="AA32" s="256"/>
    </row>
    <row r="33" spans="1:27" x14ac:dyDescent="0.25">
      <c r="A33" s="257" t="s">
        <v>33</v>
      </c>
      <c r="B33" s="259" t="s">
        <v>8</v>
      </c>
      <c r="C33" s="259"/>
      <c r="D33" s="338" t="s">
        <v>244</v>
      </c>
      <c r="E33" s="338" t="s">
        <v>245</v>
      </c>
      <c r="F33" s="27" t="s">
        <v>6</v>
      </c>
      <c r="G33" s="4">
        <v>77</v>
      </c>
      <c r="H33" s="4">
        <v>72</v>
      </c>
      <c r="I33" s="4">
        <v>52</v>
      </c>
      <c r="J33" s="4">
        <v>76</v>
      </c>
      <c r="K33" s="4">
        <v>51</v>
      </c>
      <c r="L33" s="4">
        <v>85</v>
      </c>
      <c r="M33" s="4">
        <v>38</v>
      </c>
      <c r="N33" s="4">
        <v>62</v>
      </c>
      <c r="O33" s="4">
        <v>53</v>
      </c>
      <c r="P33" s="4">
        <v>18</v>
      </c>
      <c r="Q33" s="4">
        <v>35</v>
      </c>
      <c r="R33" s="4">
        <v>19</v>
      </c>
      <c r="S33" s="4">
        <v>35</v>
      </c>
      <c r="T33" s="4">
        <v>23</v>
      </c>
      <c r="U33" s="4">
        <v>32</v>
      </c>
      <c r="V33" s="4">
        <v>23</v>
      </c>
      <c r="W33" s="4">
        <v>22</v>
      </c>
      <c r="X33" s="4">
        <v>25</v>
      </c>
      <c r="Y33" s="4">
        <v>29</v>
      </c>
      <c r="Z33" s="4">
        <f t="shared" si="2"/>
        <v>827</v>
      </c>
      <c r="AA33" s="255"/>
    </row>
    <row r="34" spans="1:27" ht="26.25" thickBot="1" x14ac:dyDescent="0.3">
      <c r="A34" s="258"/>
      <c r="B34" s="260"/>
      <c r="C34" s="260"/>
      <c r="D34" s="339"/>
      <c r="E34" s="339"/>
      <c r="F34" s="28" t="s">
        <v>3</v>
      </c>
      <c r="G34" s="5">
        <v>77</v>
      </c>
      <c r="H34" s="5">
        <v>72</v>
      </c>
      <c r="I34" s="5">
        <v>52</v>
      </c>
      <c r="J34" s="5">
        <v>76</v>
      </c>
      <c r="K34" s="5">
        <v>51</v>
      </c>
      <c r="L34" s="5">
        <v>85</v>
      </c>
      <c r="M34" s="5">
        <v>38</v>
      </c>
      <c r="N34" s="5">
        <v>62</v>
      </c>
      <c r="O34" s="5">
        <v>53</v>
      </c>
      <c r="P34" s="5">
        <v>18</v>
      </c>
      <c r="Q34" s="5">
        <v>35</v>
      </c>
      <c r="R34" s="5">
        <v>19</v>
      </c>
      <c r="S34" s="5">
        <v>35</v>
      </c>
      <c r="T34" s="5">
        <v>23</v>
      </c>
      <c r="U34" s="5">
        <v>32</v>
      </c>
      <c r="V34" s="5">
        <v>23</v>
      </c>
      <c r="W34" s="5">
        <v>22</v>
      </c>
      <c r="X34" s="5">
        <v>25</v>
      </c>
      <c r="Y34" s="5">
        <v>29</v>
      </c>
      <c r="Z34" s="5">
        <f t="shared" si="2"/>
        <v>827</v>
      </c>
      <c r="AA34" s="256"/>
    </row>
    <row r="35" spans="1:27" x14ac:dyDescent="0.25">
      <c r="A35" s="257" t="s">
        <v>34</v>
      </c>
      <c r="B35" s="259" t="s">
        <v>8</v>
      </c>
      <c r="C35" s="259"/>
      <c r="D35" s="338" t="s">
        <v>246</v>
      </c>
      <c r="E35" s="338" t="s">
        <v>247</v>
      </c>
      <c r="F35" s="27" t="s">
        <v>6</v>
      </c>
      <c r="G35" s="4">
        <v>82</v>
      </c>
      <c r="H35" s="4">
        <v>72</v>
      </c>
      <c r="I35" s="4">
        <v>86</v>
      </c>
      <c r="J35" s="4">
        <v>77</v>
      </c>
      <c r="K35" s="4">
        <v>96</v>
      </c>
      <c r="L35" s="4">
        <v>70</v>
      </c>
      <c r="M35" s="4">
        <v>82</v>
      </c>
      <c r="N35" s="4">
        <v>72</v>
      </c>
      <c r="O35" s="4">
        <v>55</v>
      </c>
      <c r="P35" s="4">
        <v>26</v>
      </c>
      <c r="Q35" s="4">
        <v>40</v>
      </c>
      <c r="R35" s="4">
        <v>28</v>
      </c>
      <c r="S35" s="4">
        <v>36</v>
      </c>
      <c r="T35" s="4">
        <v>41</v>
      </c>
      <c r="U35" s="4">
        <v>30</v>
      </c>
      <c r="V35" s="4">
        <v>35</v>
      </c>
      <c r="W35" s="4">
        <v>51</v>
      </c>
      <c r="X35" s="4">
        <v>33</v>
      </c>
      <c r="Y35" s="4">
        <v>36</v>
      </c>
      <c r="Z35" s="4">
        <f t="shared" si="2"/>
        <v>1048</v>
      </c>
      <c r="AA35" s="255"/>
    </row>
    <row r="36" spans="1:27" ht="25.5" x14ac:dyDescent="0.25">
      <c r="A36" s="258"/>
      <c r="B36" s="260"/>
      <c r="C36" s="260"/>
      <c r="D36" s="339"/>
      <c r="E36" s="339"/>
      <c r="F36" s="28" t="s">
        <v>3</v>
      </c>
      <c r="G36" s="5">
        <v>82</v>
      </c>
      <c r="H36" s="5">
        <v>72</v>
      </c>
      <c r="I36" s="5">
        <v>86</v>
      </c>
      <c r="J36" s="5">
        <v>77</v>
      </c>
      <c r="K36" s="5">
        <v>96</v>
      </c>
      <c r="L36" s="5">
        <v>70</v>
      </c>
      <c r="M36" s="5">
        <v>82</v>
      </c>
      <c r="N36" s="5">
        <v>72</v>
      </c>
      <c r="O36" s="5">
        <v>55</v>
      </c>
      <c r="P36" s="5">
        <v>26</v>
      </c>
      <c r="Q36" s="5">
        <v>40</v>
      </c>
      <c r="R36" s="5">
        <v>28</v>
      </c>
      <c r="S36" s="5">
        <v>36</v>
      </c>
      <c r="T36" s="5">
        <v>41</v>
      </c>
      <c r="U36" s="5">
        <v>30</v>
      </c>
      <c r="V36" s="5">
        <v>35</v>
      </c>
      <c r="W36" s="5">
        <v>51</v>
      </c>
      <c r="X36" s="5">
        <v>33</v>
      </c>
      <c r="Y36" s="5">
        <v>36</v>
      </c>
      <c r="Z36" s="5">
        <f t="shared" si="2"/>
        <v>1048</v>
      </c>
      <c r="AA36" s="256"/>
    </row>
    <row r="37" spans="1:27" x14ac:dyDescent="0.25">
      <c r="A37" s="258"/>
      <c r="B37" s="260" t="s">
        <v>10</v>
      </c>
      <c r="C37" s="339" t="s">
        <v>67</v>
      </c>
      <c r="D37" s="339" t="s">
        <v>1917</v>
      </c>
      <c r="E37" s="339" t="s">
        <v>248</v>
      </c>
      <c r="F37" s="28" t="s">
        <v>6</v>
      </c>
      <c r="G37" s="5">
        <v>5</v>
      </c>
      <c r="H37" s="5">
        <v>7</v>
      </c>
      <c r="I37" s="5">
        <v>6</v>
      </c>
      <c r="J37" s="5">
        <v>4</v>
      </c>
      <c r="K37" s="5">
        <v>4</v>
      </c>
      <c r="L37" s="5">
        <v>5</v>
      </c>
      <c r="M37" s="5">
        <v>0</v>
      </c>
      <c r="N37" s="5">
        <v>3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f t="shared" si="2"/>
        <v>36</v>
      </c>
      <c r="AA37" s="256"/>
    </row>
    <row r="38" spans="1:27" ht="26.25" customHeight="1" thickBot="1" x14ac:dyDescent="0.3">
      <c r="A38" s="279"/>
      <c r="B38" s="302"/>
      <c r="C38" s="340"/>
      <c r="D38" s="340"/>
      <c r="E38" s="340"/>
      <c r="F38" s="26" t="s">
        <v>3</v>
      </c>
      <c r="G38" s="21">
        <v>5</v>
      </c>
      <c r="H38" s="21">
        <v>7</v>
      </c>
      <c r="I38" s="21">
        <v>6</v>
      </c>
      <c r="J38" s="21">
        <v>4</v>
      </c>
      <c r="K38" s="21">
        <v>4</v>
      </c>
      <c r="L38" s="21">
        <v>5</v>
      </c>
      <c r="M38" s="21">
        <v>0</v>
      </c>
      <c r="N38" s="21">
        <v>3</v>
      </c>
      <c r="O38" s="21">
        <v>2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5">
        <f t="shared" si="2"/>
        <v>36</v>
      </c>
      <c r="AA38" s="264"/>
    </row>
    <row r="39" spans="1:27" x14ac:dyDescent="0.25">
      <c r="A39" s="257" t="s">
        <v>109</v>
      </c>
      <c r="B39" s="259" t="s">
        <v>8</v>
      </c>
      <c r="C39" s="259"/>
      <c r="D39" s="338" t="s">
        <v>249</v>
      </c>
      <c r="E39" s="338" t="s">
        <v>250</v>
      </c>
      <c r="F39" s="27" t="s">
        <v>6</v>
      </c>
      <c r="G39" s="5">
        <v>7</v>
      </c>
      <c r="H39" s="5">
        <v>15</v>
      </c>
      <c r="I39" s="5">
        <v>8</v>
      </c>
      <c r="J39" s="5">
        <v>13</v>
      </c>
      <c r="K39" s="5">
        <v>12</v>
      </c>
      <c r="L39" s="5">
        <v>7</v>
      </c>
      <c r="M39" s="5">
        <v>11</v>
      </c>
      <c r="N39" s="5">
        <v>4</v>
      </c>
      <c r="O39" s="5">
        <v>8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f t="shared" si="2"/>
        <v>85</v>
      </c>
      <c r="AA39" s="255"/>
    </row>
    <row r="40" spans="1:27" ht="26.25" thickBot="1" x14ac:dyDescent="0.3">
      <c r="A40" s="258"/>
      <c r="B40" s="260"/>
      <c r="C40" s="260"/>
      <c r="D40" s="339"/>
      <c r="E40" s="339"/>
      <c r="F40" s="28" t="s">
        <v>3</v>
      </c>
      <c r="G40" s="21">
        <v>7</v>
      </c>
      <c r="H40" s="21">
        <v>15</v>
      </c>
      <c r="I40" s="21">
        <v>8</v>
      </c>
      <c r="J40" s="21">
        <v>13</v>
      </c>
      <c r="K40" s="21">
        <v>12</v>
      </c>
      <c r="L40" s="21">
        <v>7</v>
      </c>
      <c r="M40" s="21">
        <v>11</v>
      </c>
      <c r="N40" s="21">
        <v>4</v>
      </c>
      <c r="O40" s="21">
        <v>8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f t="shared" si="2"/>
        <v>85</v>
      </c>
      <c r="AA40" s="256"/>
    </row>
    <row r="41" spans="1:27" x14ac:dyDescent="0.25">
      <c r="A41" s="257" t="s">
        <v>120</v>
      </c>
      <c r="B41" s="259" t="s">
        <v>8</v>
      </c>
      <c r="C41" s="259"/>
      <c r="D41" s="338" t="s">
        <v>251</v>
      </c>
      <c r="E41" s="338" t="s">
        <v>252</v>
      </c>
      <c r="F41" s="27" t="s">
        <v>6</v>
      </c>
      <c r="G41" s="5">
        <v>4</v>
      </c>
      <c r="H41" s="5">
        <v>4</v>
      </c>
      <c r="I41" s="5">
        <v>3</v>
      </c>
      <c r="J41" s="5">
        <v>11</v>
      </c>
      <c r="K41" s="5">
        <v>4</v>
      </c>
      <c r="L41" s="5">
        <v>3</v>
      </c>
      <c r="M41" s="5">
        <v>2</v>
      </c>
      <c r="N41" s="5">
        <v>3</v>
      </c>
      <c r="O41" s="5">
        <v>4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f t="shared" si="2"/>
        <v>38</v>
      </c>
      <c r="AA41" s="255"/>
    </row>
    <row r="42" spans="1:27" ht="26.25" thickBot="1" x14ac:dyDescent="0.3">
      <c r="A42" s="258"/>
      <c r="B42" s="260"/>
      <c r="C42" s="260"/>
      <c r="D42" s="339"/>
      <c r="E42" s="339"/>
      <c r="F42" s="28" t="s">
        <v>3</v>
      </c>
      <c r="G42" s="21">
        <v>4</v>
      </c>
      <c r="H42" s="21">
        <v>4</v>
      </c>
      <c r="I42" s="21">
        <v>3</v>
      </c>
      <c r="J42" s="21">
        <v>11</v>
      </c>
      <c r="K42" s="21">
        <v>4</v>
      </c>
      <c r="L42" s="21">
        <v>3</v>
      </c>
      <c r="M42" s="21">
        <v>2</v>
      </c>
      <c r="N42" s="21">
        <v>3</v>
      </c>
      <c r="O42" s="21">
        <v>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f t="shared" si="2"/>
        <v>38</v>
      </c>
      <c r="AA42" s="256"/>
    </row>
    <row r="43" spans="1:27" x14ac:dyDescent="0.25">
      <c r="A43" s="257">
        <v>16</v>
      </c>
      <c r="B43" s="259" t="s">
        <v>8</v>
      </c>
      <c r="C43" s="259"/>
      <c r="D43" s="338" t="s">
        <v>253</v>
      </c>
      <c r="E43" s="338" t="s">
        <v>254</v>
      </c>
      <c r="F43" s="27" t="s">
        <v>6</v>
      </c>
      <c r="G43" s="4">
        <v>13</v>
      </c>
      <c r="H43" s="4">
        <v>19</v>
      </c>
      <c r="I43" s="4">
        <v>13</v>
      </c>
      <c r="J43" s="4">
        <v>15</v>
      </c>
      <c r="K43" s="4">
        <v>25</v>
      </c>
      <c r="L43" s="4">
        <v>31</v>
      </c>
      <c r="M43" s="4">
        <v>18</v>
      </c>
      <c r="N43" s="4">
        <v>20</v>
      </c>
      <c r="O43" s="4">
        <v>19</v>
      </c>
      <c r="P43" s="4">
        <v>36</v>
      </c>
      <c r="Q43" s="4">
        <v>50</v>
      </c>
      <c r="R43" s="4">
        <v>25</v>
      </c>
      <c r="S43" s="4">
        <v>20</v>
      </c>
      <c r="T43" s="4">
        <v>29</v>
      </c>
      <c r="U43" s="4">
        <v>25</v>
      </c>
      <c r="V43" s="4">
        <v>28</v>
      </c>
      <c r="W43" s="4">
        <v>17</v>
      </c>
      <c r="X43" s="4">
        <v>12</v>
      </c>
      <c r="Y43" s="4">
        <v>22</v>
      </c>
      <c r="Z43" s="4">
        <v>437</v>
      </c>
      <c r="AA43" s="255"/>
    </row>
    <row r="44" spans="1:27" ht="26.25" thickBot="1" x14ac:dyDescent="0.3">
      <c r="A44" s="258"/>
      <c r="B44" s="260"/>
      <c r="C44" s="260"/>
      <c r="D44" s="339"/>
      <c r="E44" s="339"/>
      <c r="F44" s="28" t="s">
        <v>3</v>
      </c>
      <c r="G44" s="5">
        <v>13</v>
      </c>
      <c r="H44" s="5">
        <v>19</v>
      </c>
      <c r="I44" s="5">
        <v>13</v>
      </c>
      <c r="J44" s="5">
        <v>15</v>
      </c>
      <c r="K44" s="5">
        <v>25</v>
      </c>
      <c r="L44" s="5">
        <v>31</v>
      </c>
      <c r="M44" s="5">
        <v>18</v>
      </c>
      <c r="N44" s="5">
        <v>20</v>
      </c>
      <c r="O44" s="5">
        <v>19</v>
      </c>
      <c r="P44" s="5">
        <v>36</v>
      </c>
      <c r="Q44" s="5">
        <v>50</v>
      </c>
      <c r="R44" s="5">
        <v>25</v>
      </c>
      <c r="S44" s="5">
        <v>20</v>
      </c>
      <c r="T44" s="5">
        <v>29</v>
      </c>
      <c r="U44" s="5">
        <v>25</v>
      </c>
      <c r="V44" s="5">
        <v>28</v>
      </c>
      <c r="W44" s="5">
        <v>17</v>
      </c>
      <c r="X44" s="5">
        <v>12</v>
      </c>
      <c r="Y44" s="5">
        <v>22</v>
      </c>
      <c r="Z44" s="5">
        <v>437</v>
      </c>
      <c r="AA44" s="256"/>
    </row>
    <row r="45" spans="1:27" x14ac:dyDescent="0.25">
      <c r="A45" s="267" t="s">
        <v>13</v>
      </c>
      <c r="B45" s="268"/>
      <c r="C45" s="268"/>
      <c r="D45" s="268"/>
      <c r="E45" s="269"/>
      <c r="F45" s="27" t="s">
        <v>6</v>
      </c>
      <c r="G45" s="7">
        <f>G43+G41+G39+G37+G35+G33+G31+G29+G27+G25+G23+G21+G19+G17+G15+G13+G11+G9+G7</f>
        <v>1539</v>
      </c>
      <c r="H45" s="7">
        <f t="shared" ref="H45:Z45" si="3">H43+H41+H39+H37+H35+H33+H31+H29+H27+H25+H23+H21+H19+H17+H15+H13+H11+H9+H7</f>
        <v>1571</v>
      </c>
      <c r="I45" s="7">
        <f t="shared" si="3"/>
        <v>1560</v>
      </c>
      <c r="J45" s="7">
        <f t="shared" si="3"/>
        <v>1588</v>
      </c>
      <c r="K45" s="7">
        <f t="shared" si="3"/>
        <v>1479</v>
      </c>
      <c r="L45" s="7">
        <f t="shared" si="3"/>
        <v>1429</v>
      </c>
      <c r="M45" s="7">
        <f t="shared" si="3"/>
        <v>1217</v>
      </c>
      <c r="N45" s="7">
        <f t="shared" si="3"/>
        <v>1182</v>
      </c>
      <c r="O45" s="7">
        <f t="shared" si="3"/>
        <v>989</v>
      </c>
      <c r="P45" s="7">
        <f t="shared" si="3"/>
        <v>604</v>
      </c>
      <c r="Q45" s="7">
        <f t="shared" si="3"/>
        <v>822</v>
      </c>
      <c r="R45" s="7">
        <f t="shared" si="3"/>
        <v>578</v>
      </c>
      <c r="S45" s="7">
        <f t="shared" si="3"/>
        <v>649</v>
      </c>
      <c r="T45" s="7">
        <f t="shared" si="3"/>
        <v>645</v>
      </c>
      <c r="U45" s="7">
        <f t="shared" si="3"/>
        <v>599</v>
      </c>
      <c r="V45" s="7">
        <f t="shared" si="3"/>
        <v>588</v>
      </c>
      <c r="W45" s="7">
        <f t="shared" si="3"/>
        <v>639</v>
      </c>
      <c r="X45" s="7">
        <f t="shared" si="3"/>
        <v>590</v>
      </c>
      <c r="Y45" s="7">
        <f t="shared" si="3"/>
        <v>567</v>
      </c>
      <c r="Z45" s="7">
        <f t="shared" si="3"/>
        <v>18835</v>
      </c>
      <c r="AA45" s="150"/>
    </row>
    <row r="46" spans="1:27" ht="26.25" thickBot="1" x14ac:dyDescent="0.3">
      <c r="A46" s="270"/>
      <c r="B46" s="271"/>
      <c r="C46" s="271"/>
      <c r="D46" s="271"/>
      <c r="E46" s="272"/>
      <c r="F46" s="26" t="s">
        <v>3</v>
      </c>
      <c r="G46" s="8">
        <f>G44+G42+G40+G38+G36+G34+G32+G30+G28+G26+G24+G22+G20+G18+G16+G14+G12+G10+G8</f>
        <v>1539</v>
      </c>
      <c r="H46" s="8">
        <f t="shared" ref="H46:Z46" si="4">H44+H42+H40+H38+H36+H34+H32+H30+H28+H26+H24+H22+H20+H18+H16+H14+H12+H10+H8</f>
        <v>1571</v>
      </c>
      <c r="I46" s="8">
        <f t="shared" si="4"/>
        <v>1560</v>
      </c>
      <c r="J46" s="8">
        <f t="shared" si="4"/>
        <v>1588</v>
      </c>
      <c r="K46" s="8">
        <f t="shared" si="4"/>
        <v>1479</v>
      </c>
      <c r="L46" s="8">
        <f t="shared" si="4"/>
        <v>1429</v>
      </c>
      <c r="M46" s="8">
        <f t="shared" si="4"/>
        <v>1217</v>
      </c>
      <c r="N46" s="8">
        <f t="shared" si="4"/>
        <v>1182</v>
      </c>
      <c r="O46" s="8">
        <f t="shared" si="4"/>
        <v>989</v>
      </c>
      <c r="P46" s="8">
        <f t="shared" si="4"/>
        <v>604</v>
      </c>
      <c r="Q46" s="8">
        <f t="shared" si="4"/>
        <v>822</v>
      </c>
      <c r="R46" s="8">
        <f t="shared" si="4"/>
        <v>578</v>
      </c>
      <c r="S46" s="8">
        <f t="shared" si="4"/>
        <v>649</v>
      </c>
      <c r="T46" s="8">
        <f t="shared" si="4"/>
        <v>645</v>
      </c>
      <c r="U46" s="8">
        <f t="shared" si="4"/>
        <v>599</v>
      </c>
      <c r="V46" s="8">
        <f t="shared" si="4"/>
        <v>588</v>
      </c>
      <c r="W46" s="8">
        <f t="shared" si="4"/>
        <v>639</v>
      </c>
      <c r="X46" s="8">
        <f t="shared" si="4"/>
        <v>590</v>
      </c>
      <c r="Y46" s="8">
        <f t="shared" si="4"/>
        <v>567</v>
      </c>
      <c r="Z46" s="8">
        <f t="shared" si="4"/>
        <v>18835</v>
      </c>
      <c r="AA46" s="174"/>
    </row>
  </sheetData>
  <mergeCells count="102">
    <mergeCell ref="A45:E46"/>
    <mergeCell ref="A41:A42"/>
    <mergeCell ref="B41:C42"/>
    <mergeCell ref="D41:D42"/>
    <mergeCell ref="E41:E42"/>
    <mergeCell ref="AA41:AA42"/>
    <mergeCell ref="A39:A40"/>
    <mergeCell ref="B39:C40"/>
    <mergeCell ref="D39:D40"/>
    <mergeCell ref="E39:E40"/>
    <mergeCell ref="AA39:AA40"/>
    <mergeCell ref="A43:A44"/>
    <mergeCell ref="B43:C44"/>
    <mergeCell ref="D43:D44"/>
    <mergeCell ref="E43:E44"/>
    <mergeCell ref="AA43:AA44"/>
    <mergeCell ref="A33:A34"/>
    <mergeCell ref="B33:C34"/>
    <mergeCell ref="D33:D34"/>
    <mergeCell ref="E33:E34"/>
    <mergeCell ref="AA33:AA34"/>
    <mergeCell ref="A35:A38"/>
    <mergeCell ref="B35:C36"/>
    <mergeCell ref="D35:D36"/>
    <mergeCell ref="E35:E36"/>
    <mergeCell ref="AA35:AA36"/>
    <mergeCell ref="B37:B38"/>
    <mergeCell ref="C37:C38"/>
    <mergeCell ref="D37:D38"/>
    <mergeCell ref="E37:E38"/>
    <mergeCell ref="AA37:AA38"/>
    <mergeCell ref="A29:A30"/>
    <mergeCell ref="B29:C30"/>
    <mergeCell ref="D29:D30"/>
    <mergeCell ref="E29:E30"/>
    <mergeCell ref="AA29:AA30"/>
    <mergeCell ref="A31:A32"/>
    <mergeCell ref="B31:C32"/>
    <mergeCell ref="D31:D32"/>
    <mergeCell ref="E31:E32"/>
    <mergeCell ref="AA31:AA32"/>
    <mergeCell ref="A25:A26"/>
    <mergeCell ref="B25:C26"/>
    <mergeCell ref="D25:D26"/>
    <mergeCell ref="E25:E26"/>
    <mergeCell ref="AA25:AA26"/>
    <mergeCell ref="A27:A28"/>
    <mergeCell ref="B27:C28"/>
    <mergeCell ref="D27:D28"/>
    <mergeCell ref="E27:E28"/>
    <mergeCell ref="AA27:AA28"/>
    <mergeCell ref="A19:A20"/>
    <mergeCell ref="B19:C20"/>
    <mergeCell ref="D19:D20"/>
    <mergeCell ref="E19:E20"/>
    <mergeCell ref="AA19:AA20"/>
    <mergeCell ref="A21:A24"/>
    <mergeCell ref="B21:C22"/>
    <mergeCell ref="D21:D22"/>
    <mergeCell ref="E21:E22"/>
    <mergeCell ref="AA21:AA22"/>
    <mergeCell ref="B23:B24"/>
    <mergeCell ref="C23:C24"/>
    <mergeCell ref="D23:D24"/>
    <mergeCell ref="E23:E24"/>
    <mergeCell ref="AA23:AA24"/>
    <mergeCell ref="A15:A16"/>
    <mergeCell ref="B15:C16"/>
    <mergeCell ref="D15:D16"/>
    <mergeCell ref="E15:E16"/>
    <mergeCell ref="AA15:AA16"/>
    <mergeCell ref="A17:A18"/>
    <mergeCell ref="B17:C18"/>
    <mergeCell ref="D17:D18"/>
    <mergeCell ref="E17:E18"/>
    <mergeCell ref="AA17:AA18"/>
    <mergeCell ref="A11:A12"/>
    <mergeCell ref="B11:C12"/>
    <mergeCell ref="D11:D12"/>
    <mergeCell ref="E11:E12"/>
    <mergeCell ref="AA11:AA12"/>
    <mergeCell ref="A13:A14"/>
    <mergeCell ref="B13:C14"/>
    <mergeCell ref="D13:D14"/>
    <mergeCell ref="E13:E14"/>
    <mergeCell ref="AA13:AA14"/>
    <mergeCell ref="A1:AA1"/>
    <mergeCell ref="A2:E2"/>
    <mergeCell ref="A3:E4"/>
    <mergeCell ref="AA3:AA4"/>
    <mergeCell ref="A5:AA5"/>
    <mergeCell ref="B6:C6"/>
    <mergeCell ref="A7:A10"/>
    <mergeCell ref="B7:C8"/>
    <mergeCell ref="D7:D8"/>
    <mergeCell ref="E7:E8"/>
    <mergeCell ref="AA7:AA8"/>
    <mergeCell ref="B9:B10"/>
    <mergeCell ref="C9:C10"/>
    <mergeCell ref="D9:D10"/>
    <mergeCell ref="E9:E10"/>
    <mergeCell ref="AA9:AA10"/>
  </mergeCells>
  <conditionalFormatting sqref="E1:E1048576">
    <cfRule type="duplicateValues" dxfId="2" priority="1"/>
  </conditionalFormatting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2" zoomScale="75" zoomScaleNormal="75" zoomScaleSheetLayoutView="100" workbookViewId="0">
      <pane xSplit="6" ySplit="5" topLeftCell="AB7" activePane="bottomRight" state="frozen"/>
      <selection activeCell="A2" sqref="A2"/>
      <selection pane="topRight" activeCell="G2" sqref="G2"/>
      <selection pane="bottomLeft" activeCell="A7" sqref="A7"/>
      <selection pane="bottomRight" activeCell="F18" sqref="F18"/>
    </sheetView>
  </sheetViews>
  <sheetFormatPr defaultRowHeight="12.75" x14ac:dyDescent="0.25"/>
  <cols>
    <col min="1" max="1" width="4.28515625" style="115" customWidth="1"/>
    <col min="2" max="2" width="43.140625" style="116" customWidth="1"/>
    <col min="3" max="3" width="4.7109375" style="117" customWidth="1"/>
    <col min="4" max="4" width="50" style="118" customWidth="1"/>
    <col min="5" max="5" width="15.42578125" style="115" customWidth="1"/>
    <col min="6" max="6" width="31.140625" style="116" customWidth="1"/>
    <col min="7" max="25" width="4.7109375" style="18" customWidth="1"/>
    <col min="26" max="26" width="5.8554687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1874</v>
      </c>
      <c r="B3" s="278"/>
      <c r="C3" s="278"/>
      <c r="D3" s="278"/>
      <c r="E3" s="278"/>
      <c r="F3" s="25" t="s">
        <v>2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128">
        <v>0</v>
      </c>
      <c r="AA3" s="341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29">
        <v>0</v>
      </c>
      <c r="AA4" s="342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85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2098</v>
      </c>
      <c r="E7" s="275" t="s">
        <v>255</v>
      </c>
      <c r="F7" s="27" t="s">
        <v>6</v>
      </c>
      <c r="G7" s="4">
        <v>34</v>
      </c>
      <c r="H7" s="4">
        <v>28</v>
      </c>
      <c r="I7" s="4">
        <v>34</v>
      </c>
      <c r="J7" s="4">
        <v>26</v>
      </c>
      <c r="K7" s="4">
        <v>22</v>
      </c>
      <c r="L7" s="4">
        <v>0</v>
      </c>
      <c r="M7" s="4">
        <v>0</v>
      </c>
      <c r="N7" s="4">
        <v>0</v>
      </c>
      <c r="O7" s="4">
        <v>10</v>
      </c>
      <c r="P7" s="4">
        <v>12</v>
      </c>
      <c r="Q7" s="4">
        <v>13</v>
      </c>
      <c r="R7" s="4">
        <v>12</v>
      </c>
      <c r="S7" s="4">
        <v>12</v>
      </c>
      <c r="T7" s="4">
        <v>9</v>
      </c>
      <c r="U7" s="4">
        <v>15</v>
      </c>
      <c r="V7" s="4">
        <v>19</v>
      </c>
      <c r="W7" s="4">
        <v>15</v>
      </c>
      <c r="X7" s="4">
        <v>8</v>
      </c>
      <c r="Y7" s="4">
        <v>10</v>
      </c>
      <c r="Z7" s="4">
        <f>SUM(G7:Y7)</f>
        <v>279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1">
        <v>34</v>
      </c>
      <c r="H8" s="1">
        <v>28</v>
      </c>
      <c r="I8" s="1">
        <v>34</v>
      </c>
      <c r="J8" s="1">
        <v>26</v>
      </c>
      <c r="K8" s="1">
        <v>22</v>
      </c>
      <c r="L8" s="1">
        <v>0</v>
      </c>
      <c r="M8" s="1">
        <v>0</v>
      </c>
      <c r="N8" s="1">
        <v>0</v>
      </c>
      <c r="O8" s="1">
        <v>10</v>
      </c>
      <c r="P8" s="1">
        <v>12</v>
      </c>
      <c r="Q8" s="1">
        <v>13</v>
      </c>
      <c r="R8" s="1">
        <v>12</v>
      </c>
      <c r="S8" s="1">
        <v>12</v>
      </c>
      <c r="T8" s="1">
        <v>9</v>
      </c>
      <c r="U8" s="1">
        <v>15</v>
      </c>
      <c r="V8" s="1">
        <v>19</v>
      </c>
      <c r="W8" s="1">
        <v>15</v>
      </c>
      <c r="X8" s="1">
        <v>8</v>
      </c>
      <c r="Y8" s="1">
        <v>10</v>
      </c>
      <c r="Z8" s="1">
        <f t="shared" ref="Z8:Z48" si="0">SUM(G8:Y8)</f>
        <v>279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2155</v>
      </c>
      <c r="E9" s="276" t="s">
        <v>256</v>
      </c>
      <c r="F9" s="28" t="s">
        <v>6</v>
      </c>
      <c r="G9" s="1">
        <v>4</v>
      </c>
      <c r="H9" s="1">
        <v>7</v>
      </c>
      <c r="I9" s="1">
        <v>4</v>
      </c>
      <c r="J9" s="1">
        <v>4</v>
      </c>
      <c r="K9" s="1">
        <v>0</v>
      </c>
      <c r="L9" s="1">
        <v>0</v>
      </c>
      <c r="M9" s="1">
        <v>0</v>
      </c>
      <c r="N9" s="1">
        <v>5</v>
      </c>
      <c r="O9" s="1">
        <v>3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0"/>
        <v>27</v>
      </c>
      <c r="AA9" s="256"/>
    </row>
    <row r="10" spans="1:27" ht="25.5" x14ac:dyDescent="0.25">
      <c r="A10" s="258"/>
      <c r="B10" s="260"/>
      <c r="C10" s="309"/>
      <c r="D10" s="276"/>
      <c r="E10" s="276"/>
      <c r="F10" s="28" t="s">
        <v>3</v>
      </c>
      <c r="G10" s="1">
        <v>4</v>
      </c>
      <c r="H10" s="1">
        <v>7</v>
      </c>
      <c r="I10" s="1">
        <v>4</v>
      </c>
      <c r="J10" s="1">
        <v>4</v>
      </c>
      <c r="K10" s="1">
        <v>0</v>
      </c>
      <c r="L10" s="1">
        <v>0</v>
      </c>
      <c r="M10" s="1">
        <v>0</v>
      </c>
      <c r="N10" s="1">
        <v>5</v>
      </c>
      <c r="O10" s="1">
        <v>3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f t="shared" si="0"/>
        <v>27</v>
      </c>
      <c r="AA10" s="256"/>
    </row>
    <row r="11" spans="1:27" x14ac:dyDescent="0.25">
      <c r="A11" s="258"/>
      <c r="B11" s="260"/>
      <c r="C11" s="286" t="s">
        <v>257</v>
      </c>
      <c r="D11" s="276" t="s">
        <v>2156</v>
      </c>
      <c r="E11" s="299" t="s">
        <v>258</v>
      </c>
      <c r="F11" s="28" t="s">
        <v>6</v>
      </c>
      <c r="G11" s="6">
        <v>16</v>
      </c>
      <c r="H11" s="6">
        <v>22</v>
      </c>
      <c r="I11" s="6">
        <v>18</v>
      </c>
      <c r="J11" s="6">
        <v>18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1">
        <f t="shared" si="0"/>
        <v>74</v>
      </c>
      <c r="AA11" s="287"/>
    </row>
    <row r="12" spans="1:27" ht="26.25" thickBot="1" x14ac:dyDescent="0.3">
      <c r="A12" s="258"/>
      <c r="B12" s="260"/>
      <c r="C12" s="286"/>
      <c r="D12" s="276"/>
      <c r="E12" s="299"/>
      <c r="F12" s="28" t="s">
        <v>3</v>
      </c>
      <c r="G12" s="6">
        <v>16</v>
      </c>
      <c r="H12" s="6">
        <v>22</v>
      </c>
      <c r="I12" s="6">
        <v>18</v>
      </c>
      <c r="J12" s="6">
        <v>18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3">
        <f t="shared" si="0"/>
        <v>74</v>
      </c>
      <c r="AA12" s="274"/>
    </row>
    <row r="13" spans="1:27" x14ac:dyDescent="0.25">
      <c r="A13" s="257" t="s">
        <v>12</v>
      </c>
      <c r="B13" s="259" t="s">
        <v>8</v>
      </c>
      <c r="C13" s="259"/>
      <c r="D13" s="275" t="s">
        <v>1981</v>
      </c>
      <c r="E13" s="275" t="s">
        <v>259</v>
      </c>
      <c r="F13" s="27" t="s">
        <v>6</v>
      </c>
      <c r="G13" s="4">
        <v>19</v>
      </c>
      <c r="H13" s="4">
        <v>21</v>
      </c>
      <c r="I13" s="4">
        <v>20</v>
      </c>
      <c r="J13" s="4">
        <v>31</v>
      </c>
      <c r="K13" s="4">
        <v>25</v>
      </c>
      <c r="L13" s="4">
        <v>56</v>
      </c>
      <c r="M13" s="4">
        <v>30</v>
      </c>
      <c r="N13" s="4">
        <v>29</v>
      </c>
      <c r="O13" s="4">
        <v>26</v>
      </c>
      <c r="P13" s="4">
        <v>16</v>
      </c>
      <c r="Q13" s="4">
        <v>20</v>
      </c>
      <c r="R13" s="4">
        <v>23</v>
      </c>
      <c r="S13" s="4">
        <v>19</v>
      </c>
      <c r="T13" s="4">
        <v>18</v>
      </c>
      <c r="U13" s="4">
        <v>9</v>
      </c>
      <c r="V13" s="4">
        <v>16</v>
      </c>
      <c r="W13" s="4">
        <v>13</v>
      </c>
      <c r="X13" s="4">
        <v>16</v>
      </c>
      <c r="Y13" s="4">
        <v>13</v>
      </c>
      <c r="Z13" s="4">
        <f t="shared" si="0"/>
        <v>420</v>
      </c>
      <c r="AA13" s="255"/>
    </row>
    <row r="14" spans="1:27" ht="25.5" x14ac:dyDescent="0.25">
      <c r="A14" s="258"/>
      <c r="B14" s="260"/>
      <c r="C14" s="260"/>
      <c r="D14" s="276"/>
      <c r="E14" s="276"/>
      <c r="F14" s="28" t="s">
        <v>3</v>
      </c>
      <c r="G14" s="1">
        <v>19</v>
      </c>
      <c r="H14" s="1">
        <v>21</v>
      </c>
      <c r="I14" s="1">
        <v>20</v>
      </c>
      <c r="J14" s="1">
        <v>31</v>
      </c>
      <c r="K14" s="1">
        <v>25</v>
      </c>
      <c r="L14" s="1">
        <v>56</v>
      </c>
      <c r="M14" s="1">
        <v>30</v>
      </c>
      <c r="N14" s="1">
        <v>29</v>
      </c>
      <c r="O14" s="1">
        <v>26</v>
      </c>
      <c r="P14" s="1">
        <v>16</v>
      </c>
      <c r="Q14" s="1">
        <v>20</v>
      </c>
      <c r="R14" s="1">
        <v>23</v>
      </c>
      <c r="S14" s="1">
        <v>19</v>
      </c>
      <c r="T14" s="1">
        <v>18</v>
      </c>
      <c r="U14" s="1">
        <v>9</v>
      </c>
      <c r="V14" s="1">
        <v>16</v>
      </c>
      <c r="W14" s="1">
        <v>13</v>
      </c>
      <c r="X14" s="1">
        <v>16</v>
      </c>
      <c r="Y14" s="1">
        <v>13</v>
      </c>
      <c r="Z14" s="1">
        <f t="shared" si="0"/>
        <v>420</v>
      </c>
      <c r="AA14" s="256"/>
    </row>
    <row r="15" spans="1:27" x14ac:dyDescent="0.25">
      <c r="A15" s="258"/>
      <c r="B15" s="260" t="s">
        <v>10</v>
      </c>
      <c r="C15" s="309" t="s">
        <v>173</v>
      </c>
      <c r="D15" s="276" t="s">
        <v>2157</v>
      </c>
      <c r="E15" s="276" t="s">
        <v>260</v>
      </c>
      <c r="F15" s="28" t="s">
        <v>6</v>
      </c>
      <c r="G15" s="1">
        <v>14</v>
      </c>
      <c r="H15" s="1">
        <v>19</v>
      </c>
      <c r="I15" s="1">
        <v>15</v>
      </c>
      <c r="J15" s="1">
        <v>17</v>
      </c>
      <c r="K15" s="1">
        <v>16</v>
      </c>
      <c r="L15" s="1">
        <v>14</v>
      </c>
      <c r="M15" s="1">
        <v>12</v>
      </c>
      <c r="N15" s="1">
        <v>6</v>
      </c>
      <c r="O15" s="1">
        <v>9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f t="shared" si="0"/>
        <v>122</v>
      </c>
      <c r="AA15" s="256"/>
    </row>
    <row r="16" spans="1:27" ht="26.25" thickBot="1" x14ac:dyDescent="0.3">
      <c r="A16" s="258"/>
      <c r="B16" s="260"/>
      <c r="C16" s="309"/>
      <c r="D16" s="276"/>
      <c r="E16" s="276"/>
      <c r="F16" s="28" t="s">
        <v>3</v>
      </c>
      <c r="G16" s="1">
        <v>14</v>
      </c>
      <c r="H16" s="1">
        <v>19</v>
      </c>
      <c r="I16" s="1">
        <v>15</v>
      </c>
      <c r="J16" s="1">
        <v>17</v>
      </c>
      <c r="K16" s="1">
        <v>16</v>
      </c>
      <c r="L16" s="1">
        <v>14</v>
      </c>
      <c r="M16" s="1">
        <v>12</v>
      </c>
      <c r="N16" s="1">
        <v>6</v>
      </c>
      <c r="O16" s="1">
        <v>9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f t="shared" si="0"/>
        <v>122</v>
      </c>
      <c r="AA16" s="256"/>
    </row>
    <row r="17" spans="1:27" x14ac:dyDescent="0.25">
      <c r="A17" s="257" t="s">
        <v>22</v>
      </c>
      <c r="B17" s="259" t="s">
        <v>8</v>
      </c>
      <c r="C17" s="259"/>
      <c r="D17" s="275" t="s">
        <v>1982</v>
      </c>
      <c r="E17" s="275" t="s">
        <v>261</v>
      </c>
      <c r="F17" s="27" t="s">
        <v>6</v>
      </c>
      <c r="G17" s="4">
        <v>47</v>
      </c>
      <c r="H17" s="4">
        <v>31</v>
      </c>
      <c r="I17" s="4">
        <v>32</v>
      </c>
      <c r="J17" s="4">
        <v>29</v>
      </c>
      <c r="K17" s="4">
        <v>41</v>
      </c>
      <c r="L17" s="4">
        <v>33</v>
      </c>
      <c r="M17" s="4">
        <v>37</v>
      </c>
      <c r="N17" s="4">
        <v>28</v>
      </c>
      <c r="O17" s="4">
        <v>20</v>
      </c>
      <c r="P17" s="4">
        <v>36</v>
      </c>
      <c r="Q17" s="4">
        <v>13</v>
      </c>
      <c r="R17" s="4">
        <v>26</v>
      </c>
      <c r="S17" s="4">
        <v>0</v>
      </c>
      <c r="T17" s="4">
        <v>18</v>
      </c>
      <c r="U17" s="4">
        <v>19</v>
      </c>
      <c r="V17" s="4">
        <v>22</v>
      </c>
      <c r="W17" s="4">
        <v>19</v>
      </c>
      <c r="X17" s="4">
        <v>17</v>
      </c>
      <c r="Y17" s="4">
        <v>17</v>
      </c>
      <c r="Z17" s="4">
        <f t="shared" si="0"/>
        <v>485</v>
      </c>
      <c r="AA17" s="255"/>
    </row>
    <row r="18" spans="1:27" ht="25.5" x14ac:dyDescent="0.25">
      <c r="A18" s="258"/>
      <c r="B18" s="260"/>
      <c r="C18" s="260"/>
      <c r="D18" s="276"/>
      <c r="E18" s="276"/>
      <c r="F18" s="28" t="s">
        <v>3</v>
      </c>
      <c r="G18" s="1">
        <v>47</v>
      </c>
      <c r="H18" s="1">
        <v>31</v>
      </c>
      <c r="I18" s="1">
        <v>32</v>
      </c>
      <c r="J18" s="1">
        <v>29</v>
      </c>
      <c r="K18" s="1">
        <v>41</v>
      </c>
      <c r="L18" s="1">
        <v>33</v>
      </c>
      <c r="M18" s="1">
        <v>37</v>
      </c>
      <c r="N18" s="1">
        <v>28</v>
      </c>
      <c r="O18" s="1">
        <v>20</v>
      </c>
      <c r="P18" s="1">
        <v>36</v>
      </c>
      <c r="Q18" s="1">
        <v>13</v>
      </c>
      <c r="R18" s="1">
        <v>26</v>
      </c>
      <c r="S18" s="1">
        <v>0</v>
      </c>
      <c r="T18" s="1">
        <v>18</v>
      </c>
      <c r="U18" s="1">
        <v>19</v>
      </c>
      <c r="V18" s="1">
        <v>22</v>
      </c>
      <c r="W18" s="1">
        <v>19</v>
      </c>
      <c r="X18" s="1">
        <v>17</v>
      </c>
      <c r="Y18" s="1">
        <v>17</v>
      </c>
      <c r="Z18" s="1">
        <f t="shared" si="0"/>
        <v>485</v>
      </c>
      <c r="AA18" s="256"/>
    </row>
    <row r="19" spans="1:27" x14ac:dyDescent="0.25">
      <c r="A19" s="258"/>
      <c r="B19" s="260" t="s">
        <v>10</v>
      </c>
      <c r="C19" s="309" t="s">
        <v>76</v>
      </c>
      <c r="D19" s="276" t="s">
        <v>2158</v>
      </c>
      <c r="E19" s="276" t="s">
        <v>262</v>
      </c>
      <c r="F19" s="28" t="s">
        <v>6</v>
      </c>
      <c r="G19" s="1">
        <v>1</v>
      </c>
      <c r="H19" s="1">
        <v>0</v>
      </c>
      <c r="I19" s="1">
        <v>3</v>
      </c>
      <c r="J19" s="1">
        <v>0</v>
      </c>
      <c r="K19" s="1">
        <v>3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f t="shared" si="0"/>
        <v>7</v>
      </c>
      <c r="AA19" s="256"/>
    </row>
    <row r="20" spans="1:27" ht="25.5" x14ac:dyDescent="0.25">
      <c r="A20" s="258"/>
      <c r="B20" s="260"/>
      <c r="C20" s="309"/>
      <c r="D20" s="276"/>
      <c r="E20" s="276"/>
      <c r="F20" s="28" t="s">
        <v>3</v>
      </c>
      <c r="G20" s="1">
        <v>1</v>
      </c>
      <c r="H20" s="1">
        <v>0</v>
      </c>
      <c r="I20" s="1">
        <v>3</v>
      </c>
      <c r="J20" s="1">
        <v>0</v>
      </c>
      <c r="K20" s="1">
        <v>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f t="shared" si="0"/>
        <v>7</v>
      </c>
      <c r="AA20" s="256"/>
    </row>
    <row r="21" spans="1:27" x14ac:dyDescent="0.25">
      <c r="A21" s="258"/>
      <c r="B21" s="260"/>
      <c r="C21" s="286" t="s">
        <v>277</v>
      </c>
      <c r="D21" s="276" t="s">
        <v>2159</v>
      </c>
      <c r="E21" s="299" t="s">
        <v>263</v>
      </c>
      <c r="F21" s="28" t="s">
        <v>6</v>
      </c>
      <c r="G21" s="6">
        <v>9</v>
      </c>
      <c r="H21" s="6">
        <v>11</v>
      </c>
      <c r="I21" s="6">
        <v>8</v>
      </c>
      <c r="J21" s="6">
        <v>9</v>
      </c>
      <c r="K21" s="6">
        <v>8</v>
      </c>
      <c r="L21" s="6">
        <v>0</v>
      </c>
      <c r="M21" s="6">
        <v>5</v>
      </c>
      <c r="N21" s="6">
        <v>5</v>
      </c>
      <c r="O21" s="6">
        <v>6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1">
        <f t="shared" si="0"/>
        <v>61</v>
      </c>
      <c r="AA21" s="287"/>
    </row>
    <row r="22" spans="1:27" ht="26.25" thickBot="1" x14ac:dyDescent="0.3">
      <c r="A22" s="258"/>
      <c r="B22" s="260"/>
      <c r="C22" s="286"/>
      <c r="D22" s="276"/>
      <c r="E22" s="299"/>
      <c r="F22" s="28" t="s">
        <v>3</v>
      </c>
      <c r="G22" s="6">
        <v>9</v>
      </c>
      <c r="H22" s="6">
        <v>11</v>
      </c>
      <c r="I22" s="6">
        <v>8</v>
      </c>
      <c r="J22" s="6">
        <v>9</v>
      </c>
      <c r="K22" s="6">
        <v>8</v>
      </c>
      <c r="L22" s="6">
        <v>0</v>
      </c>
      <c r="M22" s="6">
        <v>5</v>
      </c>
      <c r="N22" s="6">
        <v>5</v>
      </c>
      <c r="O22" s="6">
        <v>6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3">
        <f t="shared" si="0"/>
        <v>61</v>
      </c>
      <c r="AA22" s="274"/>
    </row>
    <row r="23" spans="1:27" x14ac:dyDescent="0.25">
      <c r="A23" s="257" t="s">
        <v>24</v>
      </c>
      <c r="B23" s="259" t="s">
        <v>8</v>
      </c>
      <c r="C23" s="259"/>
      <c r="D23" s="275" t="s">
        <v>2099</v>
      </c>
      <c r="E23" s="275" t="s">
        <v>264</v>
      </c>
      <c r="F23" s="27" t="s">
        <v>6</v>
      </c>
      <c r="G23" s="4">
        <v>20</v>
      </c>
      <c r="H23" s="4">
        <v>17</v>
      </c>
      <c r="I23" s="4">
        <v>20</v>
      </c>
      <c r="J23" s="4">
        <v>15</v>
      </c>
      <c r="K23" s="4">
        <v>21</v>
      </c>
      <c r="L23" s="4">
        <v>13</v>
      </c>
      <c r="M23" s="4">
        <v>20</v>
      </c>
      <c r="N23" s="4">
        <v>10</v>
      </c>
      <c r="O23" s="4">
        <v>0</v>
      </c>
      <c r="P23" s="4">
        <v>17</v>
      </c>
      <c r="Q23" s="4">
        <v>11</v>
      </c>
      <c r="R23" s="4">
        <v>17</v>
      </c>
      <c r="S23" s="4">
        <v>16</v>
      </c>
      <c r="T23" s="4">
        <v>13</v>
      </c>
      <c r="U23" s="4">
        <v>18</v>
      </c>
      <c r="V23" s="4">
        <v>12</v>
      </c>
      <c r="W23" s="4">
        <v>11</v>
      </c>
      <c r="X23" s="4">
        <v>15</v>
      </c>
      <c r="Y23" s="4">
        <v>5</v>
      </c>
      <c r="Z23" s="4">
        <f t="shared" si="0"/>
        <v>271</v>
      </c>
      <c r="AA23" s="255"/>
    </row>
    <row r="24" spans="1:27" ht="25.5" x14ac:dyDescent="0.25">
      <c r="A24" s="258"/>
      <c r="B24" s="260"/>
      <c r="C24" s="260"/>
      <c r="D24" s="276"/>
      <c r="E24" s="276"/>
      <c r="F24" s="28" t="s">
        <v>3</v>
      </c>
      <c r="G24" s="1">
        <v>20</v>
      </c>
      <c r="H24" s="1">
        <v>17</v>
      </c>
      <c r="I24" s="1">
        <v>20</v>
      </c>
      <c r="J24" s="1">
        <v>15</v>
      </c>
      <c r="K24" s="1">
        <v>21</v>
      </c>
      <c r="L24" s="1">
        <v>13</v>
      </c>
      <c r="M24" s="1">
        <v>20</v>
      </c>
      <c r="N24" s="1">
        <v>10</v>
      </c>
      <c r="O24" s="1">
        <v>0</v>
      </c>
      <c r="P24" s="1">
        <v>17</v>
      </c>
      <c r="Q24" s="1">
        <v>11</v>
      </c>
      <c r="R24" s="1">
        <v>17</v>
      </c>
      <c r="S24" s="1">
        <v>16</v>
      </c>
      <c r="T24" s="1">
        <v>13</v>
      </c>
      <c r="U24" s="1">
        <v>18</v>
      </c>
      <c r="V24" s="1">
        <v>12</v>
      </c>
      <c r="W24" s="1">
        <v>11</v>
      </c>
      <c r="X24" s="1">
        <v>15</v>
      </c>
      <c r="Y24" s="1">
        <v>5</v>
      </c>
      <c r="Z24" s="1">
        <f t="shared" si="0"/>
        <v>271</v>
      </c>
      <c r="AA24" s="256"/>
    </row>
    <row r="25" spans="1:27" x14ac:dyDescent="0.25">
      <c r="A25" s="258"/>
      <c r="B25" s="260" t="s">
        <v>10</v>
      </c>
      <c r="C25" s="309" t="s">
        <v>178</v>
      </c>
      <c r="D25" s="276" t="s">
        <v>2160</v>
      </c>
      <c r="E25" s="276" t="s">
        <v>265</v>
      </c>
      <c r="F25" s="28" t="s">
        <v>6</v>
      </c>
      <c r="G25" s="1">
        <v>0</v>
      </c>
      <c r="H25" s="1">
        <v>4</v>
      </c>
      <c r="I25" s="1">
        <v>7</v>
      </c>
      <c r="J25" s="1">
        <v>4</v>
      </c>
      <c r="K25" s="1">
        <v>3</v>
      </c>
      <c r="L25" s="1">
        <v>0</v>
      </c>
      <c r="M25" s="1">
        <v>0</v>
      </c>
      <c r="N25" s="1">
        <v>3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f t="shared" si="0"/>
        <v>21</v>
      </c>
      <c r="AA25" s="256"/>
    </row>
    <row r="26" spans="1:27" ht="26.25" thickBot="1" x14ac:dyDescent="0.3">
      <c r="A26" s="258"/>
      <c r="B26" s="260"/>
      <c r="C26" s="309"/>
      <c r="D26" s="276"/>
      <c r="E26" s="276"/>
      <c r="F26" s="28" t="s">
        <v>3</v>
      </c>
      <c r="G26" s="1">
        <v>0</v>
      </c>
      <c r="H26" s="1">
        <v>4</v>
      </c>
      <c r="I26" s="1">
        <v>7</v>
      </c>
      <c r="J26" s="1">
        <v>4</v>
      </c>
      <c r="K26" s="1">
        <v>3</v>
      </c>
      <c r="L26" s="1">
        <v>0</v>
      </c>
      <c r="M26" s="1">
        <v>0</v>
      </c>
      <c r="N26" s="1">
        <v>3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f t="shared" si="0"/>
        <v>21</v>
      </c>
      <c r="AA26" s="256"/>
    </row>
    <row r="27" spans="1:27" x14ac:dyDescent="0.25">
      <c r="A27" s="257" t="s">
        <v>25</v>
      </c>
      <c r="B27" s="259" t="s">
        <v>8</v>
      </c>
      <c r="C27" s="259"/>
      <c r="D27" s="275" t="s">
        <v>1983</v>
      </c>
      <c r="E27" s="275" t="s">
        <v>266</v>
      </c>
      <c r="F27" s="27" t="s">
        <v>6</v>
      </c>
      <c r="G27" s="4">
        <v>18</v>
      </c>
      <c r="H27" s="4">
        <v>30</v>
      </c>
      <c r="I27" s="4">
        <v>23</v>
      </c>
      <c r="J27" s="4">
        <v>17</v>
      </c>
      <c r="K27" s="4">
        <v>23</v>
      </c>
      <c r="L27" s="4">
        <v>0</v>
      </c>
      <c r="M27" s="4">
        <v>0</v>
      </c>
      <c r="N27" s="4">
        <v>12</v>
      </c>
      <c r="O27" s="4">
        <v>17</v>
      </c>
      <c r="P27" s="4">
        <v>0</v>
      </c>
      <c r="Q27" s="4">
        <v>4</v>
      </c>
      <c r="R27" s="4">
        <v>1</v>
      </c>
      <c r="S27" s="4">
        <v>0</v>
      </c>
      <c r="T27" s="4">
        <v>5</v>
      </c>
      <c r="U27" s="4">
        <v>8</v>
      </c>
      <c r="V27" s="4">
        <v>0</v>
      </c>
      <c r="W27" s="4">
        <v>2</v>
      </c>
      <c r="X27" s="4">
        <v>4</v>
      </c>
      <c r="Y27" s="4">
        <v>3</v>
      </c>
      <c r="Z27" s="4">
        <f t="shared" si="0"/>
        <v>167</v>
      </c>
      <c r="AA27" s="255"/>
    </row>
    <row r="28" spans="1:27" ht="25.5" x14ac:dyDescent="0.25">
      <c r="A28" s="258"/>
      <c r="B28" s="260"/>
      <c r="C28" s="260"/>
      <c r="D28" s="276"/>
      <c r="E28" s="276"/>
      <c r="F28" s="28" t="s">
        <v>3</v>
      </c>
      <c r="G28" s="1">
        <v>18</v>
      </c>
      <c r="H28" s="1">
        <v>30</v>
      </c>
      <c r="I28" s="1">
        <v>23</v>
      </c>
      <c r="J28" s="1">
        <v>17</v>
      </c>
      <c r="K28" s="1">
        <v>23</v>
      </c>
      <c r="L28" s="1">
        <v>0</v>
      </c>
      <c r="M28" s="1">
        <v>0</v>
      </c>
      <c r="N28" s="1">
        <v>12</v>
      </c>
      <c r="O28" s="1">
        <v>17</v>
      </c>
      <c r="P28" s="1">
        <v>0</v>
      </c>
      <c r="Q28" s="1">
        <v>4</v>
      </c>
      <c r="R28" s="1">
        <v>1</v>
      </c>
      <c r="S28" s="1">
        <v>0</v>
      </c>
      <c r="T28" s="1">
        <v>5</v>
      </c>
      <c r="U28" s="1">
        <v>8</v>
      </c>
      <c r="V28" s="1">
        <v>0</v>
      </c>
      <c r="W28" s="1">
        <v>2</v>
      </c>
      <c r="X28" s="1">
        <v>4</v>
      </c>
      <c r="Y28" s="1">
        <v>3</v>
      </c>
      <c r="Z28" s="1">
        <f t="shared" si="0"/>
        <v>167</v>
      </c>
      <c r="AA28" s="256"/>
    </row>
    <row r="29" spans="1:27" x14ac:dyDescent="0.25">
      <c r="A29" s="258"/>
      <c r="B29" s="260" t="s">
        <v>10</v>
      </c>
      <c r="C29" s="309" t="s">
        <v>75</v>
      </c>
      <c r="D29" s="276" t="s">
        <v>2161</v>
      </c>
      <c r="E29" s="276" t="s">
        <v>267</v>
      </c>
      <c r="F29" s="28" t="s">
        <v>6</v>
      </c>
      <c r="G29" s="1">
        <v>7</v>
      </c>
      <c r="H29" s="1">
        <v>6</v>
      </c>
      <c r="I29" s="1">
        <v>5</v>
      </c>
      <c r="J29" s="1">
        <v>5</v>
      </c>
      <c r="K29" s="1">
        <v>6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f t="shared" si="0"/>
        <v>29</v>
      </c>
      <c r="AA29" s="256"/>
    </row>
    <row r="30" spans="1:27" ht="26.25" thickBot="1" x14ac:dyDescent="0.3">
      <c r="A30" s="258"/>
      <c r="B30" s="260"/>
      <c r="C30" s="309"/>
      <c r="D30" s="276"/>
      <c r="E30" s="276"/>
      <c r="F30" s="28" t="s">
        <v>3</v>
      </c>
      <c r="G30" s="1">
        <v>7</v>
      </c>
      <c r="H30" s="1">
        <v>6</v>
      </c>
      <c r="I30" s="1">
        <v>5</v>
      </c>
      <c r="J30" s="1">
        <v>5</v>
      </c>
      <c r="K30" s="1">
        <v>6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f t="shared" si="0"/>
        <v>29</v>
      </c>
      <c r="AA30" s="256"/>
    </row>
    <row r="31" spans="1:27" x14ac:dyDescent="0.25">
      <c r="A31" s="257" t="s">
        <v>26</v>
      </c>
      <c r="B31" s="259" t="s">
        <v>8</v>
      </c>
      <c r="C31" s="259"/>
      <c r="D31" s="275" t="s">
        <v>1984</v>
      </c>
      <c r="E31" s="275" t="s">
        <v>268</v>
      </c>
      <c r="F31" s="27" t="s">
        <v>6</v>
      </c>
      <c r="G31" s="4">
        <v>12</v>
      </c>
      <c r="H31" s="4">
        <v>8</v>
      </c>
      <c r="I31" s="4">
        <v>16</v>
      </c>
      <c r="J31" s="4">
        <v>12</v>
      </c>
      <c r="K31" s="4">
        <v>9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f t="shared" si="0"/>
        <v>57</v>
      </c>
      <c r="AA31" s="255"/>
    </row>
    <row r="32" spans="1:27" ht="26.25" thickBot="1" x14ac:dyDescent="0.3">
      <c r="A32" s="258"/>
      <c r="B32" s="260"/>
      <c r="C32" s="260"/>
      <c r="D32" s="276"/>
      <c r="E32" s="276"/>
      <c r="F32" s="28" t="s">
        <v>3</v>
      </c>
      <c r="G32" s="1">
        <v>12</v>
      </c>
      <c r="H32" s="1">
        <v>8</v>
      </c>
      <c r="I32" s="1">
        <v>16</v>
      </c>
      <c r="J32" s="1">
        <v>12</v>
      </c>
      <c r="K32" s="1">
        <v>9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f t="shared" si="0"/>
        <v>57</v>
      </c>
      <c r="AA32" s="256"/>
    </row>
    <row r="33" spans="1:27" x14ac:dyDescent="0.25">
      <c r="A33" s="257" t="s">
        <v>27</v>
      </c>
      <c r="B33" s="259" t="s">
        <v>8</v>
      </c>
      <c r="C33" s="259"/>
      <c r="D33" s="275" t="s">
        <v>2128</v>
      </c>
      <c r="E33" s="275" t="s">
        <v>269</v>
      </c>
      <c r="F33" s="27" t="s">
        <v>6</v>
      </c>
      <c r="G33" s="4">
        <v>36</v>
      </c>
      <c r="H33" s="4">
        <v>37</v>
      </c>
      <c r="I33" s="4">
        <v>26</v>
      </c>
      <c r="J33" s="4">
        <v>33</v>
      </c>
      <c r="K33" s="4">
        <v>31</v>
      </c>
      <c r="L33" s="4">
        <v>46</v>
      </c>
      <c r="M33" s="4">
        <v>18</v>
      </c>
      <c r="N33" s="4">
        <v>19</v>
      </c>
      <c r="O33" s="4">
        <v>28</v>
      </c>
      <c r="P33" s="4">
        <v>8</v>
      </c>
      <c r="Q33" s="4">
        <v>0</v>
      </c>
      <c r="R33" s="4">
        <v>8</v>
      </c>
      <c r="S33" s="4">
        <v>0</v>
      </c>
      <c r="T33" s="4">
        <v>6</v>
      </c>
      <c r="U33" s="4">
        <v>6</v>
      </c>
      <c r="V33" s="4">
        <v>3</v>
      </c>
      <c r="W33" s="4">
        <v>9</v>
      </c>
      <c r="X33" s="4">
        <v>9</v>
      </c>
      <c r="Y33" s="4">
        <v>9</v>
      </c>
      <c r="Z33" s="4">
        <f t="shared" si="0"/>
        <v>332</v>
      </c>
      <c r="AA33" s="255"/>
    </row>
    <row r="34" spans="1:27" ht="25.5" x14ac:dyDescent="0.25">
      <c r="A34" s="258"/>
      <c r="B34" s="260"/>
      <c r="C34" s="260"/>
      <c r="D34" s="276"/>
      <c r="E34" s="276"/>
      <c r="F34" s="28" t="s">
        <v>3</v>
      </c>
      <c r="G34" s="1">
        <v>36</v>
      </c>
      <c r="H34" s="1">
        <v>37</v>
      </c>
      <c r="I34" s="1">
        <v>26</v>
      </c>
      <c r="J34" s="1">
        <v>33</v>
      </c>
      <c r="K34" s="1">
        <v>31</v>
      </c>
      <c r="L34" s="1">
        <v>46</v>
      </c>
      <c r="M34" s="1">
        <v>18</v>
      </c>
      <c r="N34" s="1">
        <v>19</v>
      </c>
      <c r="O34" s="1">
        <v>28</v>
      </c>
      <c r="P34" s="1">
        <v>8</v>
      </c>
      <c r="Q34" s="1">
        <v>0</v>
      </c>
      <c r="R34" s="1">
        <v>8</v>
      </c>
      <c r="S34" s="1">
        <v>0</v>
      </c>
      <c r="T34" s="1">
        <v>6</v>
      </c>
      <c r="U34" s="1">
        <v>6</v>
      </c>
      <c r="V34" s="1">
        <v>3</v>
      </c>
      <c r="W34" s="1">
        <v>9</v>
      </c>
      <c r="X34" s="1">
        <v>9</v>
      </c>
      <c r="Y34" s="1">
        <v>9</v>
      </c>
      <c r="Z34" s="1">
        <f t="shared" si="0"/>
        <v>332</v>
      </c>
      <c r="AA34" s="256"/>
    </row>
    <row r="35" spans="1:27" x14ac:dyDescent="0.25">
      <c r="A35" s="258"/>
      <c r="B35" s="260" t="s">
        <v>10</v>
      </c>
      <c r="C35" s="309" t="s">
        <v>183</v>
      </c>
      <c r="D35" s="276" t="s">
        <v>2100</v>
      </c>
      <c r="E35" s="276" t="s">
        <v>270</v>
      </c>
      <c r="F35" s="28" t="s">
        <v>6</v>
      </c>
      <c r="G35" s="1">
        <v>8</v>
      </c>
      <c r="H35" s="1">
        <v>17</v>
      </c>
      <c r="I35" s="1">
        <v>9</v>
      </c>
      <c r="J35" s="1">
        <v>15</v>
      </c>
      <c r="K35" s="1">
        <v>10</v>
      </c>
      <c r="L35" s="1">
        <v>0</v>
      </c>
      <c r="M35" s="1">
        <v>0</v>
      </c>
      <c r="N35" s="1">
        <v>8</v>
      </c>
      <c r="O35" s="1">
        <v>10</v>
      </c>
      <c r="P35" s="1">
        <v>2</v>
      </c>
      <c r="Q35" s="1">
        <v>4</v>
      </c>
      <c r="R35" s="1">
        <v>3</v>
      </c>
      <c r="S35" s="1">
        <v>0</v>
      </c>
      <c r="T35" s="1">
        <v>4</v>
      </c>
      <c r="U35" s="1">
        <v>2</v>
      </c>
      <c r="V35" s="1">
        <v>3</v>
      </c>
      <c r="W35" s="1">
        <v>0</v>
      </c>
      <c r="X35" s="1">
        <v>0</v>
      </c>
      <c r="Y35" s="1">
        <v>0</v>
      </c>
      <c r="Z35" s="1">
        <f t="shared" si="0"/>
        <v>95</v>
      </c>
      <c r="AA35" s="256"/>
    </row>
    <row r="36" spans="1:27" ht="26.25" thickBot="1" x14ac:dyDescent="0.3">
      <c r="A36" s="258"/>
      <c r="B36" s="260"/>
      <c r="C36" s="309"/>
      <c r="D36" s="276"/>
      <c r="E36" s="276"/>
      <c r="F36" s="28" t="s">
        <v>3</v>
      </c>
      <c r="G36" s="1">
        <v>8</v>
      </c>
      <c r="H36" s="1">
        <v>17</v>
      </c>
      <c r="I36" s="1">
        <v>9</v>
      </c>
      <c r="J36" s="1">
        <v>15</v>
      </c>
      <c r="K36" s="1">
        <v>10</v>
      </c>
      <c r="L36" s="1">
        <v>0</v>
      </c>
      <c r="M36" s="1">
        <v>0</v>
      </c>
      <c r="N36" s="1">
        <v>8</v>
      </c>
      <c r="O36" s="1">
        <v>10</v>
      </c>
      <c r="P36" s="1">
        <v>2</v>
      </c>
      <c r="Q36" s="1">
        <v>4</v>
      </c>
      <c r="R36" s="1">
        <v>3</v>
      </c>
      <c r="S36" s="1">
        <v>0</v>
      </c>
      <c r="T36" s="1">
        <v>4</v>
      </c>
      <c r="U36" s="1">
        <v>2</v>
      </c>
      <c r="V36" s="1">
        <v>3</v>
      </c>
      <c r="W36" s="1">
        <v>0</v>
      </c>
      <c r="X36" s="1">
        <v>0</v>
      </c>
      <c r="Y36" s="1">
        <v>0</v>
      </c>
      <c r="Z36" s="1">
        <f t="shared" si="0"/>
        <v>95</v>
      </c>
      <c r="AA36" s="256"/>
    </row>
    <row r="37" spans="1:27" x14ac:dyDescent="0.25">
      <c r="A37" s="257" t="s">
        <v>28</v>
      </c>
      <c r="B37" s="259" t="s">
        <v>8</v>
      </c>
      <c r="C37" s="259"/>
      <c r="D37" s="275" t="s">
        <v>1985</v>
      </c>
      <c r="E37" s="275" t="s">
        <v>271</v>
      </c>
      <c r="F37" s="27" t="s">
        <v>6</v>
      </c>
      <c r="G37" s="4">
        <v>201</v>
      </c>
      <c r="H37" s="4">
        <v>222</v>
      </c>
      <c r="I37" s="4">
        <v>221</v>
      </c>
      <c r="J37" s="4">
        <v>195</v>
      </c>
      <c r="K37" s="4">
        <v>185</v>
      </c>
      <c r="L37" s="4">
        <v>160</v>
      </c>
      <c r="M37" s="4">
        <v>149</v>
      </c>
      <c r="N37" s="4">
        <v>103</v>
      </c>
      <c r="O37" s="4">
        <v>92</v>
      </c>
      <c r="P37" s="4">
        <v>80</v>
      </c>
      <c r="Q37" s="4">
        <v>98</v>
      </c>
      <c r="R37" s="4">
        <v>68</v>
      </c>
      <c r="S37" s="4">
        <v>103</v>
      </c>
      <c r="T37" s="4">
        <v>77</v>
      </c>
      <c r="U37" s="4">
        <v>64</v>
      </c>
      <c r="V37" s="4">
        <v>55</v>
      </c>
      <c r="W37" s="4">
        <v>64</v>
      </c>
      <c r="X37" s="4">
        <v>66</v>
      </c>
      <c r="Y37" s="4">
        <v>64</v>
      </c>
      <c r="Z37" s="4">
        <f t="shared" si="0"/>
        <v>2267</v>
      </c>
      <c r="AA37" s="255"/>
    </row>
    <row r="38" spans="1:27" ht="26.25" thickBot="1" x14ac:dyDescent="0.3">
      <c r="A38" s="258"/>
      <c r="B38" s="260"/>
      <c r="C38" s="260"/>
      <c r="D38" s="276"/>
      <c r="E38" s="276"/>
      <c r="F38" s="28" t="s">
        <v>3</v>
      </c>
      <c r="G38" s="1">
        <v>201</v>
      </c>
      <c r="H38" s="1">
        <v>222</v>
      </c>
      <c r="I38" s="1">
        <v>221</v>
      </c>
      <c r="J38" s="1">
        <v>195</v>
      </c>
      <c r="K38" s="1">
        <v>185</v>
      </c>
      <c r="L38" s="1">
        <v>160</v>
      </c>
      <c r="M38" s="1">
        <v>149</v>
      </c>
      <c r="N38" s="1">
        <v>103</v>
      </c>
      <c r="O38" s="1">
        <v>92</v>
      </c>
      <c r="P38" s="1">
        <v>80</v>
      </c>
      <c r="Q38" s="1">
        <v>98</v>
      </c>
      <c r="R38" s="1">
        <v>68</v>
      </c>
      <c r="S38" s="1">
        <v>103</v>
      </c>
      <c r="T38" s="1">
        <v>77</v>
      </c>
      <c r="U38" s="1">
        <v>64</v>
      </c>
      <c r="V38" s="1">
        <v>55</v>
      </c>
      <c r="W38" s="1">
        <v>64</v>
      </c>
      <c r="X38" s="1">
        <v>66</v>
      </c>
      <c r="Y38" s="1">
        <v>64</v>
      </c>
      <c r="Z38" s="1">
        <f t="shared" si="0"/>
        <v>2267</v>
      </c>
      <c r="AA38" s="256"/>
    </row>
    <row r="39" spans="1:27" x14ac:dyDescent="0.25">
      <c r="A39" s="257" t="s">
        <v>30</v>
      </c>
      <c r="B39" s="259" t="s">
        <v>8</v>
      </c>
      <c r="C39" s="259"/>
      <c r="D39" s="275" t="s">
        <v>1986</v>
      </c>
      <c r="E39" s="275" t="s">
        <v>272</v>
      </c>
      <c r="F39" s="27" t="s">
        <v>6</v>
      </c>
      <c r="G39" s="4">
        <v>36</v>
      </c>
      <c r="H39" s="4">
        <v>35</v>
      </c>
      <c r="I39" s="4">
        <v>35</v>
      </c>
      <c r="J39" s="4">
        <v>27</v>
      </c>
      <c r="K39" s="4">
        <v>27</v>
      </c>
      <c r="L39" s="4">
        <v>38</v>
      </c>
      <c r="M39" s="4">
        <v>45</v>
      </c>
      <c r="N39" s="4">
        <v>25</v>
      </c>
      <c r="O39" s="4">
        <v>26</v>
      </c>
      <c r="P39" s="4">
        <v>42</v>
      </c>
      <c r="Q39" s="4">
        <v>25</v>
      </c>
      <c r="R39" s="4">
        <v>25</v>
      </c>
      <c r="S39" s="4">
        <v>17</v>
      </c>
      <c r="T39" s="4">
        <v>12</v>
      </c>
      <c r="U39" s="4">
        <v>22</v>
      </c>
      <c r="V39" s="4">
        <v>11</v>
      </c>
      <c r="W39" s="4">
        <v>32</v>
      </c>
      <c r="X39" s="4">
        <v>10</v>
      </c>
      <c r="Y39" s="4">
        <v>19</v>
      </c>
      <c r="Z39" s="4">
        <f t="shared" si="0"/>
        <v>509</v>
      </c>
      <c r="AA39" s="255"/>
    </row>
    <row r="40" spans="1:27" ht="26.25" thickBot="1" x14ac:dyDescent="0.3">
      <c r="A40" s="258"/>
      <c r="B40" s="260"/>
      <c r="C40" s="260"/>
      <c r="D40" s="276"/>
      <c r="E40" s="276"/>
      <c r="F40" s="28" t="s">
        <v>3</v>
      </c>
      <c r="G40" s="1">
        <v>36</v>
      </c>
      <c r="H40" s="1">
        <v>35</v>
      </c>
      <c r="I40" s="1">
        <v>35</v>
      </c>
      <c r="J40" s="1">
        <v>27</v>
      </c>
      <c r="K40" s="1">
        <v>27</v>
      </c>
      <c r="L40" s="1">
        <v>38</v>
      </c>
      <c r="M40" s="1">
        <v>45</v>
      </c>
      <c r="N40" s="1">
        <v>25</v>
      </c>
      <c r="O40" s="1">
        <v>26</v>
      </c>
      <c r="P40" s="1">
        <v>42</v>
      </c>
      <c r="Q40" s="1">
        <v>25</v>
      </c>
      <c r="R40" s="1">
        <v>25</v>
      </c>
      <c r="S40" s="1">
        <v>17</v>
      </c>
      <c r="T40" s="1">
        <v>12</v>
      </c>
      <c r="U40" s="1">
        <v>22</v>
      </c>
      <c r="V40" s="1">
        <v>11</v>
      </c>
      <c r="W40" s="1">
        <v>32</v>
      </c>
      <c r="X40" s="1">
        <v>10</v>
      </c>
      <c r="Y40" s="1">
        <v>19</v>
      </c>
      <c r="Z40" s="1">
        <f t="shared" si="0"/>
        <v>509</v>
      </c>
      <c r="AA40" s="256"/>
    </row>
    <row r="41" spans="1:27" x14ac:dyDescent="0.25">
      <c r="A41" s="257" t="s">
        <v>31</v>
      </c>
      <c r="B41" s="259" t="s">
        <v>8</v>
      </c>
      <c r="C41" s="259"/>
      <c r="D41" s="275" t="s">
        <v>2101</v>
      </c>
      <c r="E41" s="275" t="s">
        <v>273</v>
      </c>
      <c r="F41" s="27" t="s">
        <v>6</v>
      </c>
      <c r="G41" s="4">
        <v>15</v>
      </c>
      <c r="H41" s="4">
        <v>16</v>
      </c>
      <c r="I41" s="4">
        <v>17</v>
      </c>
      <c r="J41" s="4">
        <v>14</v>
      </c>
      <c r="K41" s="4">
        <v>14</v>
      </c>
      <c r="L41" s="4">
        <v>27</v>
      </c>
      <c r="M41" s="4">
        <v>14</v>
      </c>
      <c r="N41" s="4">
        <v>14</v>
      </c>
      <c r="O41" s="4">
        <v>23</v>
      </c>
      <c r="P41" s="4">
        <v>8</v>
      </c>
      <c r="Q41" s="4">
        <v>17</v>
      </c>
      <c r="R41" s="4">
        <v>12</v>
      </c>
      <c r="S41" s="4">
        <v>7</v>
      </c>
      <c r="T41" s="4">
        <v>12</v>
      </c>
      <c r="U41" s="4">
        <v>5</v>
      </c>
      <c r="V41" s="4">
        <v>10</v>
      </c>
      <c r="W41" s="4">
        <v>3</v>
      </c>
      <c r="X41" s="4">
        <v>5</v>
      </c>
      <c r="Y41" s="4">
        <v>9</v>
      </c>
      <c r="Z41" s="4">
        <f t="shared" si="0"/>
        <v>242</v>
      </c>
      <c r="AA41" s="255"/>
    </row>
    <row r="42" spans="1:27" ht="26.25" thickBot="1" x14ac:dyDescent="0.3">
      <c r="A42" s="258"/>
      <c r="B42" s="260"/>
      <c r="C42" s="260"/>
      <c r="D42" s="276"/>
      <c r="E42" s="276"/>
      <c r="F42" s="28" t="s">
        <v>3</v>
      </c>
      <c r="G42" s="1">
        <v>15</v>
      </c>
      <c r="H42" s="1">
        <v>16</v>
      </c>
      <c r="I42" s="1">
        <v>17</v>
      </c>
      <c r="J42" s="1">
        <v>14</v>
      </c>
      <c r="K42" s="1">
        <v>14</v>
      </c>
      <c r="L42" s="1">
        <v>27</v>
      </c>
      <c r="M42" s="1">
        <v>14</v>
      </c>
      <c r="N42" s="1">
        <v>14</v>
      </c>
      <c r="O42" s="1">
        <v>23</v>
      </c>
      <c r="P42" s="1">
        <v>8</v>
      </c>
      <c r="Q42" s="1">
        <v>17</v>
      </c>
      <c r="R42" s="1">
        <v>12</v>
      </c>
      <c r="S42" s="1">
        <v>7</v>
      </c>
      <c r="T42" s="1">
        <v>12</v>
      </c>
      <c r="U42" s="1">
        <v>5</v>
      </c>
      <c r="V42" s="1">
        <v>10</v>
      </c>
      <c r="W42" s="1">
        <v>3</v>
      </c>
      <c r="X42" s="1">
        <v>5</v>
      </c>
      <c r="Y42" s="1">
        <v>9</v>
      </c>
      <c r="Z42" s="1">
        <f t="shared" si="0"/>
        <v>242</v>
      </c>
      <c r="AA42" s="256"/>
    </row>
    <row r="43" spans="1:27" x14ac:dyDescent="0.25">
      <c r="A43" s="257" t="s">
        <v>32</v>
      </c>
      <c r="B43" s="259" t="s">
        <v>8</v>
      </c>
      <c r="C43" s="259"/>
      <c r="D43" s="275" t="s">
        <v>2102</v>
      </c>
      <c r="E43" s="275" t="s">
        <v>274</v>
      </c>
      <c r="F43" s="27" t="s">
        <v>6</v>
      </c>
      <c r="G43" s="4">
        <v>19</v>
      </c>
      <c r="H43" s="4">
        <v>24</v>
      </c>
      <c r="I43" s="4">
        <v>19</v>
      </c>
      <c r="J43" s="4">
        <v>21</v>
      </c>
      <c r="K43" s="4">
        <v>24</v>
      </c>
      <c r="L43" s="4">
        <v>16</v>
      </c>
      <c r="M43" s="4">
        <v>13</v>
      </c>
      <c r="N43" s="4">
        <v>13</v>
      </c>
      <c r="O43" s="4">
        <v>0</v>
      </c>
      <c r="P43" s="4">
        <v>0</v>
      </c>
      <c r="Q43" s="4">
        <v>0</v>
      </c>
      <c r="R43" s="4">
        <v>0</v>
      </c>
      <c r="S43" s="4">
        <v>4</v>
      </c>
      <c r="T43" s="4">
        <v>4</v>
      </c>
      <c r="U43" s="4">
        <v>1</v>
      </c>
      <c r="V43" s="4">
        <v>3</v>
      </c>
      <c r="W43" s="4">
        <v>2</v>
      </c>
      <c r="X43" s="4">
        <v>2</v>
      </c>
      <c r="Y43" s="4">
        <v>2</v>
      </c>
      <c r="Z43" s="4">
        <f t="shared" si="0"/>
        <v>167</v>
      </c>
      <c r="AA43" s="255"/>
    </row>
    <row r="44" spans="1:27" ht="26.25" thickBot="1" x14ac:dyDescent="0.3">
      <c r="A44" s="258"/>
      <c r="B44" s="260"/>
      <c r="C44" s="260"/>
      <c r="D44" s="276"/>
      <c r="E44" s="276"/>
      <c r="F44" s="28" t="s">
        <v>3</v>
      </c>
      <c r="G44" s="1">
        <v>19</v>
      </c>
      <c r="H44" s="1">
        <v>24</v>
      </c>
      <c r="I44" s="1">
        <v>19</v>
      </c>
      <c r="J44" s="1">
        <v>21</v>
      </c>
      <c r="K44" s="1">
        <v>24</v>
      </c>
      <c r="L44" s="1">
        <v>16</v>
      </c>
      <c r="M44" s="1">
        <v>13</v>
      </c>
      <c r="N44" s="1">
        <v>13</v>
      </c>
      <c r="O44" s="1">
        <v>0</v>
      </c>
      <c r="P44" s="1">
        <v>0</v>
      </c>
      <c r="Q44" s="1">
        <v>0</v>
      </c>
      <c r="R44" s="1">
        <v>0</v>
      </c>
      <c r="S44" s="1">
        <v>4</v>
      </c>
      <c r="T44" s="1">
        <v>4</v>
      </c>
      <c r="U44" s="1">
        <v>1</v>
      </c>
      <c r="V44" s="1">
        <v>3</v>
      </c>
      <c r="W44" s="1">
        <v>2</v>
      </c>
      <c r="X44" s="1">
        <v>2</v>
      </c>
      <c r="Y44" s="1">
        <v>2</v>
      </c>
      <c r="Z44" s="1">
        <f t="shared" si="0"/>
        <v>167</v>
      </c>
      <c r="AA44" s="256"/>
    </row>
    <row r="45" spans="1:27" x14ac:dyDescent="0.25">
      <c r="A45" s="257" t="s">
        <v>33</v>
      </c>
      <c r="B45" s="259" t="s">
        <v>8</v>
      </c>
      <c r="C45" s="259"/>
      <c r="D45" s="275" t="s">
        <v>2103</v>
      </c>
      <c r="E45" s="275" t="s">
        <v>275</v>
      </c>
      <c r="F45" s="27" t="s">
        <v>6</v>
      </c>
      <c r="G45" s="4">
        <v>1</v>
      </c>
      <c r="H45" s="4">
        <v>2</v>
      </c>
      <c r="I45" s="4">
        <v>4</v>
      </c>
      <c r="J45" s="4">
        <v>7</v>
      </c>
      <c r="K45" s="4">
        <v>3</v>
      </c>
      <c r="L45" s="4">
        <v>0</v>
      </c>
      <c r="M45" s="4">
        <v>0</v>
      </c>
      <c r="N45" s="4">
        <v>3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f t="shared" si="0"/>
        <v>20</v>
      </c>
      <c r="AA45" s="255"/>
    </row>
    <row r="46" spans="1:27" ht="26.25" thickBot="1" x14ac:dyDescent="0.3">
      <c r="A46" s="258"/>
      <c r="B46" s="260"/>
      <c r="C46" s="260"/>
      <c r="D46" s="276"/>
      <c r="E46" s="276"/>
      <c r="F46" s="28" t="s">
        <v>3</v>
      </c>
      <c r="G46" s="1">
        <v>1</v>
      </c>
      <c r="H46" s="1">
        <v>2</v>
      </c>
      <c r="I46" s="1">
        <v>4</v>
      </c>
      <c r="J46" s="1">
        <v>7</v>
      </c>
      <c r="K46" s="1">
        <v>3</v>
      </c>
      <c r="L46" s="1">
        <v>0</v>
      </c>
      <c r="M46" s="1">
        <v>0</v>
      </c>
      <c r="N46" s="1">
        <v>3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f t="shared" si="0"/>
        <v>20</v>
      </c>
      <c r="AA46" s="256"/>
    </row>
    <row r="47" spans="1:27" x14ac:dyDescent="0.25">
      <c r="A47" s="257" t="s">
        <v>34</v>
      </c>
      <c r="B47" s="259" t="s">
        <v>8</v>
      </c>
      <c r="C47" s="259"/>
      <c r="D47" s="275" t="s">
        <v>2104</v>
      </c>
      <c r="E47" s="275" t="s">
        <v>276</v>
      </c>
      <c r="F47" s="27" t="s">
        <v>6</v>
      </c>
      <c r="G47" s="4">
        <v>7</v>
      </c>
      <c r="H47" s="4">
        <v>9</v>
      </c>
      <c r="I47" s="4">
        <v>9</v>
      </c>
      <c r="J47" s="4">
        <v>12</v>
      </c>
      <c r="K47" s="4">
        <v>12</v>
      </c>
      <c r="L47" s="4">
        <v>8</v>
      </c>
      <c r="M47" s="4">
        <v>17</v>
      </c>
      <c r="N47" s="4">
        <v>7</v>
      </c>
      <c r="O47" s="4">
        <v>22</v>
      </c>
      <c r="P47" s="4">
        <v>31</v>
      </c>
      <c r="Q47" s="4">
        <v>1</v>
      </c>
      <c r="R47" s="4">
        <v>0</v>
      </c>
      <c r="S47" s="4">
        <v>0</v>
      </c>
      <c r="T47" s="4">
        <v>13</v>
      </c>
      <c r="U47" s="4">
        <v>9</v>
      </c>
      <c r="V47" s="4">
        <v>10</v>
      </c>
      <c r="W47" s="4">
        <v>6</v>
      </c>
      <c r="X47" s="4">
        <v>12</v>
      </c>
      <c r="Y47" s="4">
        <v>7</v>
      </c>
      <c r="Z47" s="4">
        <f t="shared" si="0"/>
        <v>192</v>
      </c>
      <c r="AA47" s="255"/>
    </row>
    <row r="48" spans="1:27" ht="26.25" thickBot="1" x14ac:dyDescent="0.3">
      <c r="A48" s="320"/>
      <c r="B48" s="296"/>
      <c r="C48" s="296"/>
      <c r="D48" s="298"/>
      <c r="E48" s="298"/>
      <c r="F48" s="29" t="s">
        <v>3</v>
      </c>
      <c r="G48" s="30">
        <v>7</v>
      </c>
      <c r="H48" s="30">
        <v>9</v>
      </c>
      <c r="I48" s="30">
        <v>9</v>
      </c>
      <c r="J48" s="30">
        <v>12</v>
      </c>
      <c r="K48" s="30">
        <v>12</v>
      </c>
      <c r="L48" s="30">
        <v>8</v>
      </c>
      <c r="M48" s="30">
        <v>17</v>
      </c>
      <c r="N48" s="30">
        <v>7</v>
      </c>
      <c r="O48" s="30">
        <v>22</v>
      </c>
      <c r="P48" s="30">
        <v>31</v>
      </c>
      <c r="Q48" s="30">
        <v>1</v>
      </c>
      <c r="R48" s="30">
        <v>0</v>
      </c>
      <c r="S48" s="30">
        <v>0</v>
      </c>
      <c r="T48" s="30">
        <v>13</v>
      </c>
      <c r="U48" s="30">
        <v>9</v>
      </c>
      <c r="V48" s="30">
        <v>10</v>
      </c>
      <c r="W48" s="30">
        <v>6</v>
      </c>
      <c r="X48" s="30">
        <v>12</v>
      </c>
      <c r="Y48" s="30">
        <v>7</v>
      </c>
      <c r="Z48" s="30">
        <f t="shared" si="0"/>
        <v>192</v>
      </c>
      <c r="AA48" s="316"/>
    </row>
    <row r="49" spans="1:27" x14ac:dyDescent="0.25">
      <c r="A49" s="322" t="s">
        <v>13</v>
      </c>
      <c r="B49" s="323"/>
      <c r="C49" s="323"/>
      <c r="D49" s="323"/>
      <c r="E49" s="323"/>
      <c r="F49" s="27" t="s">
        <v>6</v>
      </c>
      <c r="G49" s="7">
        <f>G47+G45+G43+G41+G39+G37+G35+G33+G31+G29+G27+G25+G23+G21+G19+G17+G15+G13+G11+G9+G7</f>
        <v>524</v>
      </c>
      <c r="H49" s="7">
        <f t="shared" ref="H49:Z50" si="1">H47+H45+H43+H41+H39+H37+H35+H33+H31+H29+H27+H25+H23+H21+H19+H17+H15+H13+H11+H9+H7</f>
        <v>566</v>
      </c>
      <c r="I49" s="7">
        <f t="shared" si="1"/>
        <v>545</v>
      </c>
      <c r="J49" s="7">
        <f t="shared" si="1"/>
        <v>511</v>
      </c>
      <c r="K49" s="7">
        <f t="shared" si="1"/>
        <v>483</v>
      </c>
      <c r="L49" s="7">
        <f t="shared" si="1"/>
        <v>411</v>
      </c>
      <c r="M49" s="7">
        <f t="shared" si="1"/>
        <v>360</v>
      </c>
      <c r="N49" s="7">
        <f t="shared" si="1"/>
        <v>290</v>
      </c>
      <c r="O49" s="7">
        <f t="shared" si="1"/>
        <v>292</v>
      </c>
      <c r="P49" s="7">
        <f t="shared" si="1"/>
        <v>252</v>
      </c>
      <c r="Q49" s="7">
        <f t="shared" si="1"/>
        <v>206</v>
      </c>
      <c r="R49" s="7">
        <f t="shared" si="1"/>
        <v>195</v>
      </c>
      <c r="S49" s="7">
        <f t="shared" si="1"/>
        <v>178</v>
      </c>
      <c r="T49" s="7">
        <f t="shared" si="1"/>
        <v>191</v>
      </c>
      <c r="U49" s="7">
        <f t="shared" si="1"/>
        <v>178</v>
      </c>
      <c r="V49" s="7">
        <f t="shared" si="1"/>
        <v>164</v>
      </c>
      <c r="W49" s="7">
        <f t="shared" si="1"/>
        <v>176</v>
      </c>
      <c r="X49" s="7">
        <f t="shared" si="1"/>
        <v>164</v>
      </c>
      <c r="Y49" s="7">
        <f t="shared" si="1"/>
        <v>158</v>
      </c>
      <c r="Z49" s="7">
        <f t="shared" si="1"/>
        <v>5844</v>
      </c>
      <c r="AA49" s="150"/>
    </row>
    <row r="50" spans="1:27" ht="26.25" thickBot="1" x14ac:dyDescent="0.3">
      <c r="A50" s="324"/>
      <c r="B50" s="325"/>
      <c r="C50" s="325"/>
      <c r="D50" s="325"/>
      <c r="E50" s="325"/>
      <c r="F50" s="26" t="s">
        <v>3</v>
      </c>
      <c r="G50" s="8">
        <f>G48+G46+G44+G42+G40+G38+G36+G34+G32+G30+G28+G26+G24+G22+G20+G18+G16+G14+G12+G10+G8</f>
        <v>524</v>
      </c>
      <c r="H50" s="8">
        <f t="shared" si="1"/>
        <v>566</v>
      </c>
      <c r="I50" s="8">
        <f t="shared" si="1"/>
        <v>545</v>
      </c>
      <c r="J50" s="8">
        <f t="shared" si="1"/>
        <v>511</v>
      </c>
      <c r="K50" s="8">
        <f t="shared" si="1"/>
        <v>483</v>
      </c>
      <c r="L50" s="8">
        <f t="shared" si="1"/>
        <v>411</v>
      </c>
      <c r="M50" s="8">
        <f t="shared" si="1"/>
        <v>360</v>
      </c>
      <c r="N50" s="8">
        <f t="shared" si="1"/>
        <v>290</v>
      </c>
      <c r="O50" s="8">
        <f t="shared" si="1"/>
        <v>292</v>
      </c>
      <c r="P50" s="8">
        <f t="shared" si="1"/>
        <v>252</v>
      </c>
      <c r="Q50" s="8">
        <f t="shared" si="1"/>
        <v>206</v>
      </c>
      <c r="R50" s="8">
        <f t="shared" si="1"/>
        <v>195</v>
      </c>
      <c r="S50" s="8">
        <f t="shared" si="1"/>
        <v>178</v>
      </c>
      <c r="T50" s="8">
        <f t="shared" si="1"/>
        <v>191</v>
      </c>
      <c r="U50" s="8">
        <f t="shared" si="1"/>
        <v>178</v>
      </c>
      <c r="V50" s="8">
        <f t="shared" si="1"/>
        <v>164</v>
      </c>
      <c r="W50" s="8">
        <f t="shared" si="1"/>
        <v>176</v>
      </c>
      <c r="X50" s="8">
        <f t="shared" si="1"/>
        <v>164</v>
      </c>
      <c r="Y50" s="8">
        <f t="shared" si="1"/>
        <v>158</v>
      </c>
      <c r="Z50" s="8">
        <f t="shared" si="1"/>
        <v>5844</v>
      </c>
      <c r="AA50" s="174"/>
    </row>
  </sheetData>
  <mergeCells count="110">
    <mergeCell ref="AA47:AA48"/>
    <mergeCell ref="A45:A46"/>
    <mergeCell ref="B45:C46"/>
    <mergeCell ref="A49:E50"/>
    <mergeCell ref="D15:D16"/>
    <mergeCell ref="D35:D36"/>
    <mergeCell ref="E35:E36"/>
    <mergeCell ref="C35:C36"/>
    <mergeCell ref="C29:C30"/>
    <mergeCell ref="D29:D30"/>
    <mergeCell ref="E29:E30"/>
    <mergeCell ref="C25:C26"/>
    <mergeCell ref="D25:D26"/>
    <mergeCell ref="A47:A48"/>
    <mergeCell ref="B47:C48"/>
    <mergeCell ref="D47:D48"/>
    <mergeCell ref="E47:E48"/>
    <mergeCell ref="D45:D46"/>
    <mergeCell ref="E45:E46"/>
    <mergeCell ref="AA45:AA46"/>
    <mergeCell ref="A43:A44"/>
    <mergeCell ref="B43:C44"/>
    <mergeCell ref="D43:D44"/>
    <mergeCell ref="E43:E44"/>
    <mergeCell ref="AA43:AA44"/>
    <mergeCell ref="A41:A42"/>
    <mergeCell ref="B41:C42"/>
    <mergeCell ref="D41:D42"/>
    <mergeCell ref="E41:E42"/>
    <mergeCell ref="AA41:AA42"/>
    <mergeCell ref="A39:A40"/>
    <mergeCell ref="B39:C40"/>
    <mergeCell ref="D39:D40"/>
    <mergeCell ref="E39:E40"/>
    <mergeCell ref="AA39:AA40"/>
    <mergeCell ref="A37:A38"/>
    <mergeCell ref="B37:C38"/>
    <mergeCell ref="D37:D38"/>
    <mergeCell ref="E37:E38"/>
    <mergeCell ref="AA37:AA38"/>
    <mergeCell ref="A33:A36"/>
    <mergeCell ref="B33:C34"/>
    <mergeCell ref="D33:D34"/>
    <mergeCell ref="E33:E34"/>
    <mergeCell ref="AA33:AA34"/>
    <mergeCell ref="B35:B36"/>
    <mergeCell ref="AA35:AA36"/>
    <mergeCell ref="C21:C22"/>
    <mergeCell ref="C15:C16"/>
    <mergeCell ref="E15:E16"/>
    <mergeCell ref="A31:A32"/>
    <mergeCell ref="B31:C32"/>
    <mergeCell ref="D31:D32"/>
    <mergeCell ref="E31:E32"/>
    <mergeCell ref="AA31:AA32"/>
    <mergeCell ref="A27:A30"/>
    <mergeCell ref="B27:C28"/>
    <mergeCell ref="D27:D28"/>
    <mergeCell ref="E27:E28"/>
    <mergeCell ref="AA27:AA28"/>
    <mergeCell ref="B29:B30"/>
    <mergeCell ref="AA29:AA30"/>
    <mergeCell ref="D7:D8"/>
    <mergeCell ref="E7:E8"/>
    <mergeCell ref="AA7:AA8"/>
    <mergeCell ref="A23:A26"/>
    <mergeCell ref="B23:C24"/>
    <mergeCell ref="D23:D24"/>
    <mergeCell ref="E23:E24"/>
    <mergeCell ref="AA23:AA24"/>
    <mergeCell ref="B25:B26"/>
    <mergeCell ref="E25:E26"/>
    <mergeCell ref="AA25:AA26"/>
    <mergeCell ref="E9:E10"/>
    <mergeCell ref="AA9:AA10"/>
    <mergeCell ref="A17:A22"/>
    <mergeCell ref="B17:C18"/>
    <mergeCell ref="D17:D18"/>
    <mergeCell ref="E17:E18"/>
    <mergeCell ref="AA17:AA18"/>
    <mergeCell ref="B19:B22"/>
    <mergeCell ref="C19:C20"/>
    <mergeCell ref="D19:D20"/>
    <mergeCell ref="E19:E20"/>
    <mergeCell ref="E21:E22"/>
    <mergeCell ref="D21:D22"/>
    <mergeCell ref="B9:B12"/>
    <mergeCell ref="C9:C10"/>
    <mergeCell ref="D9:D10"/>
    <mergeCell ref="AA15:AA16"/>
    <mergeCell ref="AA19:AA20"/>
    <mergeCell ref="AA21:AA22"/>
    <mergeCell ref="A1:AA1"/>
    <mergeCell ref="A2:E2"/>
    <mergeCell ref="A3:E4"/>
    <mergeCell ref="AA3:AA4"/>
    <mergeCell ref="A5:AA5"/>
    <mergeCell ref="B6:C6"/>
    <mergeCell ref="A13:A16"/>
    <mergeCell ref="B13:C14"/>
    <mergeCell ref="D13:D14"/>
    <mergeCell ref="E13:E14"/>
    <mergeCell ref="AA13:AA14"/>
    <mergeCell ref="B15:B16"/>
    <mergeCell ref="C11:C12"/>
    <mergeCell ref="D11:D12"/>
    <mergeCell ref="E11:E12"/>
    <mergeCell ref="AA11:AA12"/>
    <mergeCell ref="A7:A12"/>
    <mergeCell ref="B7:C8"/>
  </mergeCells>
  <pageMargins left="0.7" right="0.7" top="0.75" bottom="0.75" header="0.3" footer="0.3"/>
  <pageSetup paperSize="9" scale="2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7" sqref="E7:E32"/>
    </sheetView>
  </sheetViews>
  <sheetFormatPr defaultRowHeight="12.75" x14ac:dyDescent="0.25"/>
  <cols>
    <col min="1" max="1" width="5.28515625" style="115" customWidth="1"/>
    <col min="2" max="2" width="38.5703125" style="116" customWidth="1"/>
    <col min="3" max="3" width="5.140625" style="117" customWidth="1"/>
    <col min="4" max="4" width="56.28515625" style="115" customWidth="1"/>
    <col min="5" max="5" width="15.42578125" style="115" customWidth="1"/>
    <col min="6" max="6" width="31.140625" style="116" customWidth="1"/>
    <col min="7" max="25" width="4.7109375" style="18" customWidth="1"/>
    <col min="26" max="26" width="6.7109375" style="18" customWidth="1"/>
    <col min="27" max="27" width="22.2851562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42" customHeight="1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57" t="s">
        <v>1875</v>
      </c>
      <c r="B3" s="275"/>
      <c r="C3" s="275"/>
      <c r="D3" s="275"/>
      <c r="E3" s="275"/>
      <c r="F3" s="27" t="s">
        <v>2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38">
        <v>1</v>
      </c>
      <c r="Q3" s="38">
        <v>1</v>
      </c>
      <c r="R3" s="38">
        <v>8</v>
      </c>
      <c r="S3" s="38">
        <v>7</v>
      </c>
      <c r="T3" s="38">
        <v>5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22</v>
      </c>
      <c r="AA3" s="263" t="s">
        <v>1850</v>
      </c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.75" customHeight="1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57">
        <v>1</v>
      </c>
      <c r="B7" s="259" t="s">
        <v>8</v>
      </c>
      <c r="C7" s="259"/>
      <c r="D7" s="275" t="s">
        <v>278</v>
      </c>
      <c r="E7" s="275" t="s">
        <v>279</v>
      </c>
      <c r="F7" s="27" t="s">
        <v>6</v>
      </c>
      <c r="G7" s="4">
        <v>149</v>
      </c>
      <c r="H7" s="4">
        <v>149</v>
      </c>
      <c r="I7" s="4">
        <v>137</v>
      </c>
      <c r="J7" s="4">
        <v>141</v>
      </c>
      <c r="K7" s="4">
        <v>144</v>
      </c>
      <c r="L7" s="4">
        <v>93</v>
      </c>
      <c r="M7" s="4">
        <v>115</v>
      </c>
      <c r="N7" s="4">
        <v>83</v>
      </c>
      <c r="O7" s="35">
        <v>99</v>
      </c>
      <c r="P7" s="35">
        <v>201</v>
      </c>
      <c r="Q7" s="35">
        <v>193</v>
      </c>
      <c r="R7" s="35">
        <v>197</v>
      </c>
      <c r="S7" s="35">
        <v>197</v>
      </c>
      <c r="T7" s="35">
        <v>182</v>
      </c>
      <c r="U7" s="35">
        <v>175</v>
      </c>
      <c r="V7" s="35">
        <v>147</v>
      </c>
      <c r="W7" s="35">
        <v>175</v>
      </c>
      <c r="X7" s="35">
        <v>169</v>
      </c>
      <c r="Y7" s="35">
        <v>171</v>
      </c>
      <c r="Z7" s="4">
        <f>SUM(G7:Y7)</f>
        <v>2917</v>
      </c>
      <c r="AA7" s="255"/>
    </row>
    <row r="8" spans="1:27" ht="25.5" x14ac:dyDescent="0.25">
      <c r="A8" s="258"/>
      <c r="B8" s="260"/>
      <c r="C8" s="260"/>
      <c r="D8" s="276"/>
      <c r="E8" s="276"/>
      <c r="F8" s="28" t="s">
        <v>3</v>
      </c>
      <c r="G8" s="1">
        <v>149</v>
      </c>
      <c r="H8" s="1">
        <v>149</v>
      </c>
      <c r="I8" s="1">
        <v>137</v>
      </c>
      <c r="J8" s="1">
        <v>141</v>
      </c>
      <c r="K8" s="1">
        <v>144</v>
      </c>
      <c r="L8" s="1">
        <v>93</v>
      </c>
      <c r="M8" s="1">
        <v>115</v>
      </c>
      <c r="N8" s="1">
        <v>83</v>
      </c>
      <c r="O8" s="32">
        <v>99</v>
      </c>
      <c r="P8" s="32">
        <v>201</v>
      </c>
      <c r="Q8" s="32">
        <v>193</v>
      </c>
      <c r="R8" s="32">
        <v>197</v>
      </c>
      <c r="S8" s="32">
        <v>197</v>
      </c>
      <c r="T8" s="32">
        <v>182</v>
      </c>
      <c r="U8" s="32">
        <v>175</v>
      </c>
      <c r="V8" s="32">
        <v>147</v>
      </c>
      <c r="W8" s="32">
        <v>175</v>
      </c>
      <c r="X8" s="32">
        <v>169</v>
      </c>
      <c r="Y8" s="32">
        <v>171</v>
      </c>
      <c r="Z8" s="1">
        <f t="shared" ref="Z8:Z32" si="0">SUM(G8:Y8)</f>
        <v>2917</v>
      </c>
      <c r="AA8" s="256"/>
    </row>
    <row r="9" spans="1:27" x14ac:dyDescent="0.25">
      <c r="A9" s="258"/>
      <c r="B9" s="260" t="s">
        <v>10</v>
      </c>
      <c r="C9" s="309" t="s">
        <v>80</v>
      </c>
      <c r="D9" s="276" t="s">
        <v>2162</v>
      </c>
      <c r="E9" s="276" t="s">
        <v>280</v>
      </c>
      <c r="F9" s="28" t="s">
        <v>6</v>
      </c>
      <c r="G9" s="1">
        <v>113</v>
      </c>
      <c r="H9" s="1">
        <v>140</v>
      </c>
      <c r="I9" s="1">
        <v>119</v>
      </c>
      <c r="J9" s="1">
        <v>124</v>
      </c>
      <c r="K9" s="1">
        <v>113</v>
      </c>
      <c r="L9" s="1">
        <v>121</v>
      </c>
      <c r="M9" s="1">
        <v>73</v>
      </c>
      <c r="N9" s="1">
        <v>130</v>
      </c>
      <c r="O9" s="32">
        <v>56</v>
      </c>
      <c r="P9" s="32">
        <v>1</v>
      </c>
      <c r="Q9" s="32">
        <v>0</v>
      </c>
      <c r="R9" s="32">
        <v>0</v>
      </c>
      <c r="S9" s="32">
        <v>1</v>
      </c>
      <c r="T9" s="32">
        <v>1</v>
      </c>
      <c r="U9" s="32">
        <v>1</v>
      </c>
      <c r="V9" s="32">
        <v>1</v>
      </c>
      <c r="W9" s="32">
        <v>0</v>
      </c>
      <c r="X9" s="32">
        <v>0</v>
      </c>
      <c r="Y9" s="32">
        <v>2</v>
      </c>
      <c r="Z9" s="1">
        <f t="shared" si="0"/>
        <v>996</v>
      </c>
      <c r="AA9" s="316"/>
    </row>
    <row r="10" spans="1:27" ht="25.5" x14ac:dyDescent="0.25">
      <c r="A10" s="258"/>
      <c r="B10" s="260"/>
      <c r="C10" s="309"/>
      <c r="D10" s="276"/>
      <c r="E10" s="276"/>
      <c r="F10" s="28" t="s">
        <v>3</v>
      </c>
      <c r="G10" s="1">
        <v>113</v>
      </c>
      <c r="H10" s="1">
        <v>140</v>
      </c>
      <c r="I10" s="1">
        <v>119</v>
      </c>
      <c r="J10" s="1">
        <v>124</v>
      </c>
      <c r="K10" s="1">
        <v>113</v>
      </c>
      <c r="L10" s="1">
        <v>121</v>
      </c>
      <c r="M10" s="1">
        <v>73</v>
      </c>
      <c r="N10" s="1">
        <v>130</v>
      </c>
      <c r="O10" s="32">
        <v>56</v>
      </c>
      <c r="P10" s="32">
        <v>1</v>
      </c>
      <c r="Q10" s="32">
        <v>0</v>
      </c>
      <c r="R10" s="32">
        <v>0</v>
      </c>
      <c r="S10" s="32">
        <v>1</v>
      </c>
      <c r="T10" s="32">
        <v>1</v>
      </c>
      <c r="U10" s="32">
        <v>1</v>
      </c>
      <c r="V10" s="32">
        <v>1</v>
      </c>
      <c r="W10" s="32">
        <v>0</v>
      </c>
      <c r="X10" s="32">
        <v>0</v>
      </c>
      <c r="Y10" s="32">
        <v>2</v>
      </c>
      <c r="Z10" s="1">
        <f t="shared" si="0"/>
        <v>996</v>
      </c>
      <c r="AA10" s="263"/>
    </row>
    <row r="11" spans="1:27" x14ac:dyDescent="0.25">
      <c r="A11" s="258"/>
      <c r="B11" s="260"/>
      <c r="C11" s="309" t="s">
        <v>257</v>
      </c>
      <c r="D11" s="276" t="s">
        <v>2163</v>
      </c>
      <c r="E11" s="276" t="s">
        <v>281</v>
      </c>
      <c r="F11" s="28" t="s">
        <v>6</v>
      </c>
      <c r="G11" s="6">
        <v>36</v>
      </c>
      <c r="H11" s="6">
        <v>43</v>
      </c>
      <c r="I11" s="6">
        <v>38</v>
      </c>
      <c r="J11" s="6">
        <v>48</v>
      </c>
      <c r="K11" s="6">
        <v>44</v>
      </c>
      <c r="L11" s="6">
        <v>44</v>
      </c>
      <c r="M11" s="6">
        <v>30</v>
      </c>
      <c r="N11" s="6">
        <v>32</v>
      </c>
      <c r="O11" s="33">
        <v>17</v>
      </c>
      <c r="P11" s="33">
        <v>1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0</v>
      </c>
      <c r="Z11" s="1">
        <f t="shared" si="0"/>
        <v>334</v>
      </c>
      <c r="AA11" s="256"/>
    </row>
    <row r="12" spans="1:27" ht="26.25" thickBot="1" x14ac:dyDescent="0.3">
      <c r="A12" s="279"/>
      <c r="B12" s="302"/>
      <c r="C12" s="317"/>
      <c r="D12" s="280"/>
      <c r="E12" s="280"/>
      <c r="F12" s="26" t="s">
        <v>3</v>
      </c>
      <c r="G12" s="8">
        <v>36</v>
      </c>
      <c r="H12" s="8">
        <v>43</v>
      </c>
      <c r="I12" s="8">
        <v>38</v>
      </c>
      <c r="J12" s="8">
        <v>48</v>
      </c>
      <c r="K12" s="8">
        <v>44</v>
      </c>
      <c r="L12" s="8">
        <v>44</v>
      </c>
      <c r="M12" s="8">
        <v>30</v>
      </c>
      <c r="N12" s="8">
        <v>32</v>
      </c>
      <c r="O12" s="34">
        <v>17</v>
      </c>
      <c r="P12" s="34">
        <v>1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</v>
      </c>
      <c r="Y12" s="34">
        <v>0</v>
      </c>
      <c r="Z12" s="3">
        <f t="shared" si="0"/>
        <v>334</v>
      </c>
      <c r="AA12" s="264"/>
    </row>
    <row r="13" spans="1:27" x14ac:dyDescent="0.25">
      <c r="A13" s="257" t="s">
        <v>12</v>
      </c>
      <c r="B13" s="259" t="s">
        <v>8</v>
      </c>
      <c r="C13" s="259"/>
      <c r="D13" s="275" t="s">
        <v>282</v>
      </c>
      <c r="E13" s="275" t="s">
        <v>283</v>
      </c>
      <c r="F13" s="27" t="s">
        <v>6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29</v>
      </c>
      <c r="Z13" s="4">
        <f t="shared" si="0"/>
        <v>29</v>
      </c>
      <c r="AA13" s="255"/>
    </row>
    <row r="14" spans="1:27" ht="25.5" x14ac:dyDescent="0.25">
      <c r="A14" s="258"/>
      <c r="B14" s="260"/>
      <c r="C14" s="260"/>
      <c r="D14" s="276"/>
      <c r="E14" s="276"/>
      <c r="F14" s="28" t="s">
        <v>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29</v>
      </c>
      <c r="Z14" s="1">
        <f t="shared" si="0"/>
        <v>29</v>
      </c>
      <c r="AA14" s="256"/>
    </row>
    <row r="15" spans="1:27" x14ac:dyDescent="0.25">
      <c r="A15" s="258"/>
      <c r="B15" s="260" t="s">
        <v>10</v>
      </c>
      <c r="C15" s="309" t="s">
        <v>173</v>
      </c>
      <c r="D15" s="276" t="s">
        <v>284</v>
      </c>
      <c r="E15" s="276" t="s">
        <v>285</v>
      </c>
      <c r="F15" s="28" t="s">
        <v>6</v>
      </c>
      <c r="G15" s="1">
        <v>91</v>
      </c>
      <c r="H15" s="1">
        <v>104</v>
      </c>
      <c r="I15" s="1">
        <v>85</v>
      </c>
      <c r="J15" s="1">
        <v>109</v>
      </c>
      <c r="K15" s="1">
        <v>88</v>
      </c>
      <c r="L15" s="1">
        <v>91</v>
      </c>
      <c r="M15" s="1">
        <v>71</v>
      </c>
      <c r="N15" s="1">
        <v>84</v>
      </c>
      <c r="O15" s="32">
        <v>48</v>
      </c>
      <c r="P15" s="32">
        <v>67</v>
      </c>
      <c r="Q15" s="32">
        <v>39</v>
      </c>
      <c r="R15" s="32">
        <v>42</v>
      </c>
      <c r="S15" s="32">
        <v>32</v>
      </c>
      <c r="T15" s="32">
        <v>38</v>
      </c>
      <c r="U15" s="32">
        <v>23</v>
      </c>
      <c r="V15" s="32">
        <v>24</v>
      </c>
      <c r="W15" s="32">
        <v>27</v>
      </c>
      <c r="X15" s="32">
        <v>39</v>
      </c>
      <c r="Y15" s="32">
        <v>0</v>
      </c>
      <c r="Z15" s="1">
        <f t="shared" si="0"/>
        <v>1102</v>
      </c>
      <c r="AA15" s="316"/>
    </row>
    <row r="16" spans="1:27" ht="26.25" thickBot="1" x14ac:dyDescent="0.3">
      <c r="A16" s="258"/>
      <c r="B16" s="260"/>
      <c r="C16" s="309"/>
      <c r="D16" s="276"/>
      <c r="E16" s="276"/>
      <c r="F16" s="28" t="s">
        <v>3</v>
      </c>
      <c r="G16" s="1">
        <v>91</v>
      </c>
      <c r="H16" s="1">
        <v>104</v>
      </c>
      <c r="I16" s="1">
        <v>85</v>
      </c>
      <c r="J16" s="1">
        <v>109</v>
      </c>
      <c r="K16" s="1">
        <v>88</v>
      </c>
      <c r="L16" s="1">
        <v>91</v>
      </c>
      <c r="M16" s="1">
        <v>71</v>
      </c>
      <c r="N16" s="1">
        <v>84</v>
      </c>
      <c r="O16" s="32">
        <v>48</v>
      </c>
      <c r="P16" s="32">
        <v>67</v>
      </c>
      <c r="Q16" s="32">
        <v>39</v>
      </c>
      <c r="R16" s="32">
        <v>42</v>
      </c>
      <c r="S16" s="32">
        <v>32</v>
      </c>
      <c r="T16" s="32">
        <v>38</v>
      </c>
      <c r="U16" s="32">
        <v>23</v>
      </c>
      <c r="V16" s="32">
        <v>24</v>
      </c>
      <c r="W16" s="32">
        <v>27</v>
      </c>
      <c r="X16" s="32">
        <v>39</v>
      </c>
      <c r="Y16" s="32">
        <v>0</v>
      </c>
      <c r="Z16" s="1">
        <f t="shared" si="0"/>
        <v>1102</v>
      </c>
      <c r="AA16" s="319"/>
    </row>
    <row r="17" spans="1:27" x14ac:dyDescent="0.25">
      <c r="A17" s="257" t="s">
        <v>22</v>
      </c>
      <c r="B17" s="259" t="s">
        <v>8</v>
      </c>
      <c r="C17" s="259"/>
      <c r="D17" s="275" t="s">
        <v>286</v>
      </c>
      <c r="E17" s="275" t="s">
        <v>287</v>
      </c>
      <c r="F17" s="27" t="s">
        <v>6</v>
      </c>
      <c r="G17" s="4">
        <v>56</v>
      </c>
      <c r="H17" s="4">
        <v>36</v>
      </c>
      <c r="I17" s="4">
        <v>50</v>
      </c>
      <c r="J17" s="4">
        <v>37</v>
      </c>
      <c r="K17" s="4">
        <v>87</v>
      </c>
      <c r="L17" s="4">
        <v>53</v>
      </c>
      <c r="M17" s="4">
        <v>62</v>
      </c>
      <c r="N17" s="4">
        <v>65</v>
      </c>
      <c r="O17" s="35">
        <v>38</v>
      </c>
      <c r="P17" s="35">
        <v>62</v>
      </c>
      <c r="Q17" s="35">
        <v>23</v>
      </c>
      <c r="R17" s="35">
        <v>27</v>
      </c>
      <c r="S17" s="35">
        <v>28</v>
      </c>
      <c r="T17" s="35">
        <v>33</v>
      </c>
      <c r="U17" s="35">
        <v>30</v>
      </c>
      <c r="V17" s="35">
        <v>24</v>
      </c>
      <c r="W17" s="35">
        <v>41</v>
      </c>
      <c r="X17" s="35">
        <v>31</v>
      </c>
      <c r="Y17" s="35">
        <v>40</v>
      </c>
      <c r="Z17" s="4">
        <f t="shared" si="0"/>
        <v>823</v>
      </c>
      <c r="AA17" s="255"/>
    </row>
    <row r="18" spans="1:27" ht="25.5" x14ac:dyDescent="0.25">
      <c r="A18" s="258"/>
      <c r="B18" s="260"/>
      <c r="C18" s="260"/>
      <c r="D18" s="276"/>
      <c r="E18" s="276"/>
      <c r="F18" s="28" t="s">
        <v>3</v>
      </c>
      <c r="G18" s="1">
        <v>56</v>
      </c>
      <c r="H18" s="1">
        <v>36</v>
      </c>
      <c r="I18" s="1">
        <v>50</v>
      </c>
      <c r="J18" s="1">
        <v>37</v>
      </c>
      <c r="K18" s="1">
        <v>87</v>
      </c>
      <c r="L18" s="1">
        <v>53</v>
      </c>
      <c r="M18" s="1">
        <v>62</v>
      </c>
      <c r="N18" s="1">
        <v>65</v>
      </c>
      <c r="O18" s="32">
        <v>38</v>
      </c>
      <c r="P18" s="32">
        <v>62</v>
      </c>
      <c r="Q18" s="32">
        <v>23</v>
      </c>
      <c r="R18" s="32">
        <v>27</v>
      </c>
      <c r="S18" s="32">
        <v>28</v>
      </c>
      <c r="T18" s="32">
        <v>33</v>
      </c>
      <c r="U18" s="32">
        <v>30</v>
      </c>
      <c r="V18" s="32">
        <v>24</v>
      </c>
      <c r="W18" s="32">
        <v>41</v>
      </c>
      <c r="X18" s="32">
        <v>31</v>
      </c>
      <c r="Y18" s="32">
        <v>40</v>
      </c>
      <c r="Z18" s="1">
        <f t="shared" si="0"/>
        <v>823</v>
      </c>
      <c r="AA18" s="256"/>
    </row>
    <row r="19" spans="1:27" x14ac:dyDescent="0.25">
      <c r="A19" s="258"/>
      <c r="B19" s="260" t="s">
        <v>10</v>
      </c>
      <c r="C19" s="309" t="s">
        <v>76</v>
      </c>
      <c r="D19" s="276" t="s">
        <v>2164</v>
      </c>
      <c r="E19" s="276" t="s">
        <v>288</v>
      </c>
      <c r="F19" s="28" t="s">
        <v>6</v>
      </c>
      <c r="G19" s="1">
        <v>23</v>
      </c>
      <c r="H19" s="1">
        <v>27</v>
      </c>
      <c r="I19" s="1">
        <v>45</v>
      </c>
      <c r="J19" s="1">
        <v>60</v>
      </c>
      <c r="K19" s="1">
        <v>46</v>
      </c>
      <c r="L19" s="1">
        <v>46</v>
      </c>
      <c r="M19" s="1">
        <v>40</v>
      </c>
      <c r="N19" s="1">
        <v>72</v>
      </c>
      <c r="O19" s="32">
        <v>77</v>
      </c>
      <c r="P19" s="32">
        <v>69</v>
      </c>
      <c r="Q19" s="32">
        <v>63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1</v>
      </c>
      <c r="Z19" s="1">
        <f t="shared" si="0"/>
        <v>569</v>
      </c>
      <c r="AA19" s="316"/>
    </row>
    <row r="20" spans="1:27" ht="25.5" x14ac:dyDescent="0.25">
      <c r="A20" s="258"/>
      <c r="B20" s="260"/>
      <c r="C20" s="309"/>
      <c r="D20" s="276"/>
      <c r="E20" s="276"/>
      <c r="F20" s="28" t="s">
        <v>3</v>
      </c>
      <c r="G20" s="1">
        <v>23</v>
      </c>
      <c r="H20" s="1">
        <v>27</v>
      </c>
      <c r="I20" s="1">
        <v>45</v>
      </c>
      <c r="J20" s="1">
        <v>60</v>
      </c>
      <c r="K20" s="1">
        <v>46</v>
      </c>
      <c r="L20" s="1">
        <v>46</v>
      </c>
      <c r="M20" s="1">
        <v>40</v>
      </c>
      <c r="N20" s="1">
        <v>72</v>
      </c>
      <c r="O20" s="32">
        <v>77</v>
      </c>
      <c r="P20" s="32">
        <v>69</v>
      </c>
      <c r="Q20" s="32">
        <v>63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1</v>
      </c>
      <c r="Z20" s="1">
        <f t="shared" si="0"/>
        <v>569</v>
      </c>
      <c r="AA20" s="263"/>
    </row>
    <row r="21" spans="1:27" x14ac:dyDescent="0.25">
      <c r="A21" s="258"/>
      <c r="B21" s="260"/>
      <c r="C21" s="309" t="s">
        <v>277</v>
      </c>
      <c r="D21" s="276" t="s">
        <v>289</v>
      </c>
      <c r="E21" s="276" t="s">
        <v>290</v>
      </c>
      <c r="F21" s="28" t="s">
        <v>6</v>
      </c>
      <c r="G21" s="6">
        <v>16</v>
      </c>
      <c r="H21" s="6">
        <v>9</v>
      </c>
      <c r="I21" s="6">
        <v>0</v>
      </c>
      <c r="J21" s="6">
        <v>25</v>
      </c>
      <c r="K21" s="6">
        <v>18</v>
      </c>
      <c r="L21" s="6">
        <v>19</v>
      </c>
      <c r="M21" s="6">
        <v>12</v>
      </c>
      <c r="N21" s="6">
        <v>25</v>
      </c>
      <c r="O21" s="33">
        <v>19</v>
      </c>
      <c r="P21" s="33">
        <v>3</v>
      </c>
      <c r="Q21" s="33">
        <v>0</v>
      </c>
      <c r="R21" s="33">
        <v>1</v>
      </c>
      <c r="S21" s="33">
        <v>2</v>
      </c>
      <c r="T21" s="33">
        <v>0</v>
      </c>
      <c r="U21" s="33">
        <v>0</v>
      </c>
      <c r="V21" s="33">
        <v>1</v>
      </c>
      <c r="W21" s="33">
        <v>0</v>
      </c>
      <c r="X21" s="33">
        <v>1</v>
      </c>
      <c r="Y21" s="33">
        <v>3</v>
      </c>
      <c r="Z21" s="1">
        <f t="shared" si="0"/>
        <v>154</v>
      </c>
      <c r="AA21" s="256"/>
    </row>
    <row r="22" spans="1:27" ht="26.25" thickBot="1" x14ac:dyDescent="0.3">
      <c r="A22" s="279"/>
      <c r="B22" s="302"/>
      <c r="C22" s="317"/>
      <c r="D22" s="280"/>
      <c r="E22" s="280"/>
      <c r="F22" s="26" t="s">
        <v>3</v>
      </c>
      <c r="G22" s="8">
        <v>16</v>
      </c>
      <c r="H22" s="8">
        <v>9</v>
      </c>
      <c r="I22" s="8">
        <v>0</v>
      </c>
      <c r="J22" s="8">
        <v>25</v>
      </c>
      <c r="K22" s="8">
        <v>18</v>
      </c>
      <c r="L22" s="8">
        <v>19</v>
      </c>
      <c r="M22" s="8">
        <v>12</v>
      </c>
      <c r="N22" s="8">
        <v>25</v>
      </c>
      <c r="O22" s="34">
        <v>19</v>
      </c>
      <c r="P22" s="34">
        <v>3</v>
      </c>
      <c r="Q22" s="34">
        <v>0</v>
      </c>
      <c r="R22" s="34">
        <v>1</v>
      </c>
      <c r="S22" s="34">
        <v>2</v>
      </c>
      <c r="T22" s="34">
        <v>0</v>
      </c>
      <c r="U22" s="34">
        <v>0</v>
      </c>
      <c r="V22" s="34">
        <v>1</v>
      </c>
      <c r="W22" s="34">
        <v>0</v>
      </c>
      <c r="X22" s="34">
        <v>1</v>
      </c>
      <c r="Y22" s="34">
        <v>3</v>
      </c>
      <c r="Z22" s="3">
        <f t="shared" si="0"/>
        <v>154</v>
      </c>
      <c r="AA22" s="264"/>
    </row>
    <row r="23" spans="1:27" x14ac:dyDescent="0.25">
      <c r="A23" s="257" t="s">
        <v>24</v>
      </c>
      <c r="B23" s="259" t="s">
        <v>8</v>
      </c>
      <c r="C23" s="259"/>
      <c r="D23" s="275" t="s">
        <v>291</v>
      </c>
      <c r="E23" s="275" t="s">
        <v>292</v>
      </c>
      <c r="F23" s="27" t="s">
        <v>6</v>
      </c>
      <c r="G23" s="4">
        <v>59</v>
      </c>
      <c r="H23" s="4">
        <v>38</v>
      </c>
      <c r="I23" s="4">
        <v>59</v>
      </c>
      <c r="J23" s="4">
        <v>53</v>
      </c>
      <c r="K23" s="4">
        <v>42</v>
      </c>
      <c r="L23" s="4">
        <v>41</v>
      </c>
      <c r="M23" s="4">
        <v>39</v>
      </c>
      <c r="N23" s="4">
        <v>26</v>
      </c>
      <c r="O23" s="35">
        <v>44</v>
      </c>
      <c r="P23" s="35">
        <v>30</v>
      </c>
      <c r="Q23" s="35">
        <v>34</v>
      </c>
      <c r="R23" s="35">
        <v>28</v>
      </c>
      <c r="S23" s="35">
        <v>15</v>
      </c>
      <c r="T23" s="35">
        <v>27</v>
      </c>
      <c r="U23" s="35">
        <v>26</v>
      </c>
      <c r="V23" s="35">
        <v>26</v>
      </c>
      <c r="W23" s="35">
        <v>16</v>
      </c>
      <c r="X23" s="35">
        <v>22</v>
      </c>
      <c r="Y23" s="35">
        <v>27</v>
      </c>
      <c r="Z23" s="4">
        <f t="shared" si="0"/>
        <v>652</v>
      </c>
      <c r="AA23" s="255"/>
    </row>
    <row r="24" spans="1:27" ht="25.5" x14ac:dyDescent="0.25">
      <c r="A24" s="258"/>
      <c r="B24" s="260"/>
      <c r="C24" s="260"/>
      <c r="D24" s="276"/>
      <c r="E24" s="276"/>
      <c r="F24" s="28" t="s">
        <v>3</v>
      </c>
      <c r="G24" s="1">
        <v>59</v>
      </c>
      <c r="H24" s="1">
        <v>38</v>
      </c>
      <c r="I24" s="1">
        <v>59</v>
      </c>
      <c r="J24" s="1">
        <v>53</v>
      </c>
      <c r="K24" s="1">
        <v>42</v>
      </c>
      <c r="L24" s="1">
        <v>41</v>
      </c>
      <c r="M24" s="1">
        <v>39</v>
      </c>
      <c r="N24" s="1">
        <v>26</v>
      </c>
      <c r="O24" s="32">
        <v>44</v>
      </c>
      <c r="P24" s="32">
        <v>30</v>
      </c>
      <c r="Q24" s="32">
        <v>34</v>
      </c>
      <c r="R24" s="32">
        <v>28</v>
      </c>
      <c r="S24" s="32">
        <v>15</v>
      </c>
      <c r="T24" s="32">
        <v>27</v>
      </c>
      <c r="U24" s="32">
        <v>26</v>
      </c>
      <c r="V24" s="32">
        <v>26</v>
      </c>
      <c r="W24" s="32">
        <v>16</v>
      </c>
      <c r="X24" s="32">
        <v>22</v>
      </c>
      <c r="Y24" s="32">
        <v>27</v>
      </c>
      <c r="Z24" s="1">
        <f t="shared" si="0"/>
        <v>652</v>
      </c>
      <c r="AA24" s="256"/>
    </row>
    <row r="25" spans="1:27" x14ac:dyDescent="0.25">
      <c r="A25" s="258"/>
      <c r="B25" s="260" t="s">
        <v>10</v>
      </c>
      <c r="C25" s="309" t="s">
        <v>178</v>
      </c>
      <c r="D25" s="276" t="s">
        <v>2165</v>
      </c>
      <c r="E25" s="276" t="s">
        <v>293</v>
      </c>
      <c r="F25" s="28" t="s">
        <v>6</v>
      </c>
      <c r="G25" s="1">
        <v>24</v>
      </c>
      <c r="H25" s="1">
        <v>28</v>
      </c>
      <c r="I25" s="1">
        <v>45</v>
      </c>
      <c r="J25" s="1">
        <v>20</v>
      </c>
      <c r="K25" s="1">
        <v>10</v>
      </c>
      <c r="L25" s="1">
        <v>8</v>
      </c>
      <c r="M25" s="1">
        <v>20</v>
      </c>
      <c r="N25" s="1">
        <v>12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1">
        <f t="shared" si="0"/>
        <v>167</v>
      </c>
      <c r="AA25" s="316"/>
    </row>
    <row r="26" spans="1:27" ht="26.25" thickBot="1" x14ac:dyDescent="0.3">
      <c r="A26" s="258"/>
      <c r="B26" s="260"/>
      <c r="C26" s="309"/>
      <c r="D26" s="276"/>
      <c r="E26" s="276"/>
      <c r="F26" s="28" t="s">
        <v>3</v>
      </c>
      <c r="G26" s="1">
        <v>24</v>
      </c>
      <c r="H26" s="1">
        <v>28</v>
      </c>
      <c r="I26" s="1">
        <v>45</v>
      </c>
      <c r="J26" s="1">
        <v>20</v>
      </c>
      <c r="K26" s="1">
        <v>10</v>
      </c>
      <c r="L26" s="1">
        <v>8</v>
      </c>
      <c r="M26" s="1">
        <v>20</v>
      </c>
      <c r="N26" s="1">
        <v>12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1">
        <f t="shared" si="0"/>
        <v>167</v>
      </c>
      <c r="AA26" s="319"/>
    </row>
    <row r="27" spans="1:27" x14ac:dyDescent="0.25">
      <c r="A27" s="257" t="s">
        <v>25</v>
      </c>
      <c r="B27" s="259" t="s">
        <v>8</v>
      </c>
      <c r="C27" s="259"/>
      <c r="D27" s="275" t="s">
        <v>294</v>
      </c>
      <c r="E27" s="275" t="s">
        <v>295</v>
      </c>
      <c r="F27" s="27" t="s">
        <v>6</v>
      </c>
      <c r="G27" s="4">
        <v>115</v>
      </c>
      <c r="H27" s="4">
        <v>121</v>
      </c>
      <c r="I27" s="4">
        <v>132</v>
      </c>
      <c r="J27" s="4">
        <v>132</v>
      </c>
      <c r="K27" s="4">
        <v>155</v>
      </c>
      <c r="L27" s="4">
        <v>111</v>
      </c>
      <c r="M27" s="4">
        <v>120</v>
      </c>
      <c r="N27" s="4">
        <v>94</v>
      </c>
      <c r="O27" s="35">
        <v>198</v>
      </c>
      <c r="P27" s="35">
        <v>131</v>
      </c>
      <c r="Q27" s="35">
        <v>177</v>
      </c>
      <c r="R27" s="35">
        <v>118</v>
      </c>
      <c r="S27" s="35">
        <v>129</v>
      </c>
      <c r="T27" s="35">
        <v>138</v>
      </c>
      <c r="U27" s="35">
        <v>135</v>
      </c>
      <c r="V27" s="35">
        <v>110</v>
      </c>
      <c r="W27" s="35">
        <v>140</v>
      </c>
      <c r="X27" s="35">
        <v>122</v>
      </c>
      <c r="Y27" s="35">
        <v>126</v>
      </c>
      <c r="Z27" s="4">
        <f t="shared" si="0"/>
        <v>2504</v>
      </c>
      <c r="AA27" s="255"/>
    </row>
    <row r="28" spans="1:27" ht="25.5" x14ac:dyDescent="0.25">
      <c r="A28" s="258"/>
      <c r="B28" s="260"/>
      <c r="C28" s="260"/>
      <c r="D28" s="276"/>
      <c r="E28" s="276"/>
      <c r="F28" s="28" t="s">
        <v>3</v>
      </c>
      <c r="G28" s="1">
        <v>115</v>
      </c>
      <c r="H28" s="1">
        <v>121</v>
      </c>
      <c r="I28" s="1">
        <v>132</v>
      </c>
      <c r="J28" s="1">
        <v>132</v>
      </c>
      <c r="K28" s="1">
        <v>155</v>
      </c>
      <c r="L28" s="1">
        <v>111</v>
      </c>
      <c r="M28" s="1">
        <v>120</v>
      </c>
      <c r="N28" s="1">
        <v>94</v>
      </c>
      <c r="O28" s="32">
        <v>198</v>
      </c>
      <c r="P28" s="32">
        <v>131</v>
      </c>
      <c r="Q28" s="32">
        <v>177</v>
      </c>
      <c r="R28" s="32">
        <v>118</v>
      </c>
      <c r="S28" s="32">
        <v>129</v>
      </c>
      <c r="T28" s="32">
        <v>138</v>
      </c>
      <c r="U28" s="32">
        <v>135</v>
      </c>
      <c r="V28" s="32">
        <v>110</v>
      </c>
      <c r="W28" s="32">
        <v>140</v>
      </c>
      <c r="X28" s="32">
        <v>122</v>
      </c>
      <c r="Y28" s="32">
        <v>126</v>
      </c>
      <c r="Z28" s="1">
        <f t="shared" si="0"/>
        <v>2504</v>
      </c>
      <c r="AA28" s="256"/>
    </row>
    <row r="29" spans="1:27" x14ac:dyDescent="0.25">
      <c r="A29" s="258"/>
      <c r="B29" s="260" t="s">
        <v>10</v>
      </c>
      <c r="C29" s="309" t="s">
        <v>75</v>
      </c>
      <c r="D29" s="276" t="s">
        <v>2166</v>
      </c>
      <c r="E29" s="276" t="s">
        <v>296</v>
      </c>
      <c r="F29" s="28" t="s">
        <v>6</v>
      </c>
      <c r="G29" s="1">
        <v>35</v>
      </c>
      <c r="H29" s="1">
        <v>29</v>
      </c>
      <c r="I29" s="1">
        <v>39</v>
      </c>
      <c r="J29" s="1">
        <v>30</v>
      </c>
      <c r="K29" s="1">
        <v>41</v>
      </c>
      <c r="L29" s="1">
        <v>23</v>
      </c>
      <c r="M29" s="1">
        <v>23</v>
      </c>
      <c r="N29" s="1">
        <v>31</v>
      </c>
      <c r="O29" s="32">
        <v>15</v>
      </c>
      <c r="P29" s="32">
        <v>1</v>
      </c>
      <c r="Q29" s="32">
        <v>1</v>
      </c>
      <c r="R29" s="32">
        <v>10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1">
        <f t="shared" si="0"/>
        <v>278</v>
      </c>
      <c r="AA29" s="316"/>
    </row>
    <row r="30" spans="1:27" ht="25.5" x14ac:dyDescent="0.25">
      <c r="A30" s="258"/>
      <c r="B30" s="260"/>
      <c r="C30" s="309"/>
      <c r="D30" s="276"/>
      <c r="E30" s="276"/>
      <c r="F30" s="28" t="s">
        <v>3</v>
      </c>
      <c r="G30" s="1">
        <v>35</v>
      </c>
      <c r="H30" s="1">
        <v>29</v>
      </c>
      <c r="I30" s="1">
        <v>39</v>
      </c>
      <c r="J30" s="1">
        <v>30</v>
      </c>
      <c r="K30" s="1">
        <v>41</v>
      </c>
      <c r="L30" s="1">
        <v>23</v>
      </c>
      <c r="M30" s="1">
        <v>23</v>
      </c>
      <c r="N30" s="1">
        <v>31</v>
      </c>
      <c r="O30" s="32">
        <v>15</v>
      </c>
      <c r="P30" s="32">
        <v>1</v>
      </c>
      <c r="Q30" s="32">
        <v>1</v>
      </c>
      <c r="R30" s="32">
        <v>10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1">
        <f t="shared" si="0"/>
        <v>278</v>
      </c>
      <c r="AA30" s="263"/>
    </row>
    <row r="31" spans="1:27" x14ac:dyDescent="0.25">
      <c r="A31" s="258"/>
      <c r="B31" s="260"/>
      <c r="C31" s="309" t="s">
        <v>74</v>
      </c>
      <c r="D31" s="276" t="s">
        <v>297</v>
      </c>
      <c r="E31" s="276" t="s">
        <v>298</v>
      </c>
      <c r="F31" s="28" t="s">
        <v>6</v>
      </c>
      <c r="G31" s="6">
        <v>131</v>
      </c>
      <c r="H31" s="6">
        <v>136</v>
      </c>
      <c r="I31" s="6">
        <v>151</v>
      </c>
      <c r="J31" s="6">
        <v>144</v>
      </c>
      <c r="K31" s="6">
        <v>140</v>
      </c>
      <c r="L31" s="6">
        <v>134</v>
      </c>
      <c r="M31" s="6">
        <v>107</v>
      </c>
      <c r="N31" s="6">
        <v>108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1">
        <f t="shared" si="0"/>
        <v>1051</v>
      </c>
      <c r="AA31" s="256"/>
    </row>
    <row r="32" spans="1:27" ht="26.25" thickBot="1" x14ac:dyDescent="0.3">
      <c r="A32" s="279"/>
      <c r="B32" s="302"/>
      <c r="C32" s="317"/>
      <c r="D32" s="280"/>
      <c r="E32" s="280"/>
      <c r="F32" s="26" t="s">
        <v>3</v>
      </c>
      <c r="G32" s="8">
        <v>131</v>
      </c>
      <c r="H32" s="8">
        <v>136</v>
      </c>
      <c r="I32" s="8">
        <v>151</v>
      </c>
      <c r="J32" s="8">
        <v>144</v>
      </c>
      <c r="K32" s="8">
        <v>140</v>
      </c>
      <c r="L32" s="8">
        <v>134</v>
      </c>
      <c r="M32" s="8">
        <v>107</v>
      </c>
      <c r="N32" s="8">
        <v>108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">
        <f t="shared" si="0"/>
        <v>1051</v>
      </c>
      <c r="AA32" s="264"/>
    </row>
    <row r="33" spans="1:27" x14ac:dyDescent="0.25">
      <c r="A33" s="322" t="s">
        <v>13</v>
      </c>
      <c r="B33" s="323"/>
      <c r="C33" s="323"/>
      <c r="D33" s="323"/>
      <c r="E33" s="323"/>
      <c r="F33" s="27" t="s">
        <v>6</v>
      </c>
      <c r="G33" s="7">
        <f>G31+G29+G27+G25+G23+G21+G19+G17+G15+G13+G11+G9+G7+G3</f>
        <v>848</v>
      </c>
      <c r="H33" s="7">
        <f t="shared" ref="H33:Z34" si="1">H31+H29+H27+H25+H23+H21+H19+H17+H15+H13+H11+H9+H7+H3</f>
        <v>860</v>
      </c>
      <c r="I33" s="7">
        <f t="shared" si="1"/>
        <v>900</v>
      </c>
      <c r="J33" s="7">
        <f t="shared" si="1"/>
        <v>923</v>
      </c>
      <c r="K33" s="7">
        <f t="shared" si="1"/>
        <v>928</v>
      </c>
      <c r="L33" s="7">
        <f t="shared" si="1"/>
        <v>784</v>
      </c>
      <c r="M33" s="7">
        <f t="shared" si="1"/>
        <v>712</v>
      </c>
      <c r="N33" s="7">
        <f t="shared" si="1"/>
        <v>762</v>
      </c>
      <c r="O33" s="7">
        <f t="shared" si="1"/>
        <v>611</v>
      </c>
      <c r="P33" s="7">
        <f t="shared" si="1"/>
        <v>567</v>
      </c>
      <c r="Q33" s="7">
        <f t="shared" si="1"/>
        <v>531</v>
      </c>
      <c r="R33" s="7">
        <f t="shared" si="1"/>
        <v>431</v>
      </c>
      <c r="S33" s="7">
        <f t="shared" si="1"/>
        <v>411</v>
      </c>
      <c r="T33" s="7">
        <f t="shared" si="1"/>
        <v>424</v>
      </c>
      <c r="U33" s="7">
        <f t="shared" si="1"/>
        <v>390</v>
      </c>
      <c r="V33" s="7">
        <f t="shared" si="1"/>
        <v>333</v>
      </c>
      <c r="W33" s="7">
        <f t="shared" si="1"/>
        <v>399</v>
      </c>
      <c r="X33" s="7">
        <f t="shared" si="1"/>
        <v>385</v>
      </c>
      <c r="Y33" s="7">
        <f t="shared" si="1"/>
        <v>399</v>
      </c>
      <c r="Z33" s="7">
        <f t="shared" si="1"/>
        <v>11598</v>
      </c>
      <c r="AA33" s="150"/>
    </row>
    <row r="34" spans="1:27" ht="26.25" thickBot="1" x14ac:dyDescent="0.3">
      <c r="A34" s="324"/>
      <c r="B34" s="325"/>
      <c r="C34" s="325"/>
      <c r="D34" s="325"/>
      <c r="E34" s="325"/>
      <c r="F34" s="26" t="s">
        <v>3</v>
      </c>
      <c r="G34" s="8">
        <f>G32+G30+G28+G26+G24+G22+G20+G18+G16+G14+G12+G10+G8+G4</f>
        <v>848</v>
      </c>
      <c r="H34" s="8">
        <f t="shared" si="1"/>
        <v>860</v>
      </c>
      <c r="I34" s="8">
        <f t="shared" si="1"/>
        <v>900</v>
      </c>
      <c r="J34" s="8">
        <f t="shared" si="1"/>
        <v>923</v>
      </c>
      <c r="K34" s="8">
        <f t="shared" si="1"/>
        <v>928</v>
      </c>
      <c r="L34" s="8">
        <f t="shared" si="1"/>
        <v>784</v>
      </c>
      <c r="M34" s="8">
        <f t="shared" si="1"/>
        <v>712</v>
      </c>
      <c r="N34" s="8">
        <f t="shared" si="1"/>
        <v>762</v>
      </c>
      <c r="O34" s="8">
        <f t="shared" si="1"/>
        <v>611</v>
      </c>
      <c r="P34" s="8">
        <f t="shared" si="1"/>
        <v>566</v>
      </c>
      <c r="Q34" s="8">
        <f t="shared" si="1"/>
        <v>530</v>
      </c>
      <c r="R34" s="8">
        <f t="shared" si="1"/>
        <v>423</v>
      </c>
      <c r="S34" s="8">
        <f t="shared" si="1"/>
        <v>404</v>
      </c>
      <c r="T34" s="8">
        <f t="shared" si="1"/>
        <v>419</v>
      </c>
      <c r="U34" s="8">
        <f t="shared" si="1"/>
        <v>390</v>
      </c>
      <c r="V34" s="8">
        <f t="shared" si="1"/>
        <v>333</v>
      </c>
      <c r="W34" s="8">
        <f t="shared" si="1"/>
        <v>399</v>
      </c>
      <c r="X34" s="8">
        <f t="shared" si="1"/>
        <v>385</v>
      </c>
      <c r="Y34" s="8">
        <f t="shared" si="1"/>
        <v>399</v>
      </c>
      <c r="Z34" s="8">
        <f t="shared" si="1"/>
        <v>11576</v>
      </c>
      <c r="AA34" s="174"/>
    </row>
  </sheetData>
  <mergeCells count="69">
    <mergeCell ref="C31:C32"/>
    <mergeCell ref="D31:D32"/>
    <mergeCell ref="E31:E32"/>
    <mergeCell ref="AA31:AA32"/>
    <mergeCell ref="A33:E34"/>
    <mergeCell ref="A27:A32"/>
    <mergeCell ref="B27:C28"/>
    <mergeCell ref="D27:D28"/>
    <mergeCell ref="E27:E28"/>
    <mergeCell ref="AA27:AA28"/>
    <mergeCell ref="B29:B32"/>
    <mergeCell ref="C29:C30"/>
    <mergeCell ref="D29:D30"/>
    <mergeCell ref="E29:E30"/>
    <mergeCell ref="AA29:AA30"/>
    <mergeCell ref="A23:A26"/>
    <mergeCell ref="B23:C24"/>
    <mergeCell ref="D23:D24"/>
    <mergeCell ref="E23:E24"/>
    <mergeCell ref="AA23:AA24"/>
    <mergeCell ref="B25:B26"/>
    <mergeCell ref="C25:C26"/>
    <mergeCell ref="D25:D26"/>
    <mergeCell ref="E25:E26"/>
    <mergeCell ref="AA25:AA26"/>
    <mergeCell ref="A17:A22"/>
    <mergeCell ref="B17:C18"/>
    <mergeCell ref="D17:D18"/>
    <mergeCell ref="E17:E18"/>
    <mergeCell ref="AA17:AA18"/>
    <mergeCell ref="B19:B22"/>
    <mergeCell ref="C19:C20"/>
    <mergeCell ref="D19:D20"/>
    <mergeCell ref="E19:E20"/>
    <mergeCell ref="C21:C22"/>
    <mergeCell ref="D21:D22"/>
    <mergeCell ref="E21:E22"/>
    <mergeCell ref="AA21:AA22"/>
    <mergeCell ref="AA19:AA20"/>
    <mergeCell ref="A13:A16"/>
    <mergeCell ref="B13:C14"/>
    <mergeCell ref="D13:D14"/>
    <mergeCell ref="E13:E14"/>
    <mergeCell ref="AA13:AA14"/>
    <mergeCell ref="B15:B16"/>
    <mergeCell ref="C15:C16"/>
    <mergeCell ref="D15:D16"/>
    <mergeCell ref="E15:E16"/>
    <mergeCell ref="AA15:AA16"/>
    <mergeCell ref="A1:AA1"/>
    <mergeCell ref="A2:E2"/>
    <mergeCell ref="A3:E4"/>
    <mergeCell ref="AA3:AA4"/>
    <mergeCell ref="A5:AA5"/>
    <mergeCell ref="B6:C6"/>
    <mergeCell ref="D11:D12"/>
    <mergeCell ref="E11:E12"/>
    <mergeCell ref="AA11:AA12"/>
    <mergeCell ref="A7:A12"/>
    <mergeCell ref="B7:C8"/>
    <mergeCell ref="D7:D8"/>
    <mergeCell ref="E7:E8"/>
    <mergeCell ref="AA7:AA8"/>
    <mergeCell ref="B9:B12"/>
    <mergeCell ref="C9:C10"/>
    <mergeCell ref="D9:D10"/>
    <mergeCell ref="E9:E10"/>
    <mergeCell ref="C11:C12"/>
    <mergeCell ref="AA9:AA10"/>
  </mergeCells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"/>
  <sheetViews>
    <sheetView tabSelected="1" topLeftCell="A2" zoomScale="75" zoomScaleNormal="75" zoomScaleSheetLayoutView="100" workbookViewId="0">
      <pane xSplit="6" ySplit="5" topLeftCell="G178" activePane="bottomRight" state="frozen"/>
      <selection activeCell="A2" sqref="A2"/>
      <selection pane="topRight" activeCell="G2" sqref="G2"/>
      <selection pane="bottomLeft" activeCell="A7" sqref="A7"/>
      <selection pane="bottomRight" activeCell="D189" sqref="D189:D190"/>
    </sheetView>
  </sheetViews>
  <sheetFormatPr defaultRowHeight="12.75" x14ac:dyDescent="0.25"/>
  <cols>
    <col min="1" max="1" width="4.28515625" style="115" customWidth="1"/>
    <col min="2" max="2" width="38.7109375" style="116" customWidth="1"/>
    <col min="3" max="3" width="6.28515625" style="117" customWidth="1"/>
    <col min="4" max="4" width="48.5703125" style="115" customWidth="1"/>
    <col min="5" max="5" width="17.28515625" style="115" customWidth="1"/>
    <col min="6" max="6" width="31.140625" style="116" customWidth="1"/>
    <col min="7" max="7" width="6.7109375" style="18" customWidth="1"/>
    <col min="8" max="25" width="6.42578125" style="18" customWidth="1"/>
    <col min="26" max="26" width="9.7109375" style="18" customWidth="1"/>
    <col min="27" max="27" width="39.570312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42.75" customHeight="1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1886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.75" customHeight="1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343">
        <v>1</v>
      </c>
      <c r="B7" s="345" t="s">
        <v>8</v>
      </c>
      <c r="C7" s="346"/>
      <c r="D7" s="349" t="s">
        <v>299</v>
      </c>
      <c r="E7" s="281" t="s">
        <v>300</v>
      </c>
      <c r="F7" s="27" t="s">
        <v>6</v>
      </c>
      <c r="G7" s="4">
        <v>327</v>
      </c>
      <c r="H7" s="4">
        <v>307</v>
      </c>
      <c r="I7" s="4">
        <v>316</v>
      </c>
      <c r="J7" s="4">
        <v>304</v>
      </c>
      <c r="K7" s="4">
        <v>276</v>
      </c>
      <c r="L7" s="4">
        <v>276</v>
      </c>
      <c r="M7" s="4">
        <v>189</v>
      </c>
      <c r="N7" s="4">
        <v>203</v>
      </c>
      <c r="O7" s="4">
        <v>165</v>
      </c>
      <c r="P7" s="4">
        <v>66</v>
      </c>
      <c r="Q7" s="4">
        <v>146</v>
      </c>
      <c r="R7" s="4">
        <v>55</v>
      </c>
      <c r="S7" s="4">
        <v>88</v>
      </c>
      <c r="T7" s="4">
        <v>84</v>
      </c>
      <c r="U7" s="4">
        <v>71</v>
      </c>
      <c r="V7" s="4">
        <v>78</v>
      </c>
      <c r="W7" s="4">
        <v>75</v>
      </c>
      <c r="X7" s="4">
        <v>73</v>
      </c>
      <c r="Y7" s="4">
        <v>63</v>
      </c>
      <c r="Z7" s="4">
        <f>SUM(G7:Y7)</f>
        <v>3162</v>
      </c>
      <c r="AA7" s="351"/>
    </row>
    <row r="8" spans="1:27" ht="26.25" thickBot="1" x14ac:dyDescent="0.3">
      <c r="A8" s="344"/>
      <c r="B8" s="347"/>
      <c r="C8" s="348"/>
      <c r="D8" s="350"/>
      <c r="E8" s="278"/>
      <c r="F8" s="28" t="s">
        <v>3</v>
      </c>
      <c r="G8" s="1">
        <v>327</v>
      </c>
      <c r="H8" s="1">
        <v>307</v>
      </c>
      <c r="I8" s="1">
        <v>316</v>
      </c>
      <c r="J8" s="1">
        <v>304</v>
      </c>
      <c r="K8" s="1">
        <v>276</v>
      </c>
      <c r="L8" s="1">
        <v>276</v>
      </c>
      <c r="M8" s="1">
        <v>189</v>
      </c>
      <c r="N8" s="1">
        <v>203</v>
      </c>
      <c r="O8" s="1">
        <v>165</v>
      </c>
      <c r="P8" s="1">
        <v>66</v>
      </c>
      <c r="Q8" s="1">
        <v>146</v>
      </c>
      <c r="R8" s="1">
        <v>55</v>
      </c>
      <c r="S8" s="1">
        <v>88</v>
      </c>
      <c r="T8" s="1">
        <v>84</v>
      </c>
      <c r="U8" s="1">
        <v>71</v>
      </c>
      <c r="V8" s="1">
        <v>78</v>
      </c>
      <c r="W8" s="1">
        <v>75</v>
      </c>
      <c r="X8" s="1">
        <v>73</v>
      </c>
      <c r="Y8" s="1">
        <v>63</v>
      </c>
      <c r="Z8" s="1">
        <f t="shared" ref="Z8:Z21" si="0">SUM(G8:Y8)</f>
        <v>3162</v>
      </c>
      <c r="AA8" s="263"/>
    </row>
    <row r="9" spans="1:27" x14ac:dyDescent="0.25">
      <c r="A9" s="343" t="s">
        <v>12</v>
      </c>
      <c r="B9" s="345" t="s">
        <v>8</v>
      </c>
      <c r="C9" s="346"/>
      <c r="D9" s="349" t="s">
        <v>301</v>
      </c>
      <c r="E9" s="281" t="s">
        <v>302</v>
      </c>
      <c r="F9" s="27" t="s">
        <v>6</v>
      </c>
      <c r="G9" s="4">
        <v>79</v>
      </c>
      <c r="H9" s="4">
        <v>68</v>
      </c>
      <c r="I9" s="4">
        <v>91</v>
      </c>
      <c r="J9" s="4">
        <v>55</v>
      </c>
      <c r="K9" s="4">
        <v>81</v>
      </c>
      <c r="L9" s="4">
        <v>63</v>
      </c>
      <c r="M9" s="4">
        <v>69</v>
      </c>
      <c r="N9" s="4">
        <v>59</v>
      </c>
      <c r="O9" s="4">
        <v>46</v>
      </c>
      <c r="P9" s="4">
        <v>45</v>
      </c>
      <c r="Q9" s="4">
        <v>45</v>
      </c>
      <c r="R9" s="4">
        <v>48</v>
      </c>
      <c r="S9" s="4">
        <v>51</v>
      </c>
      <c r="T9" s="4">
        <v>39</v>
      </c>
      <c r="U9" s="4">
        <v>41</v>
      </c>
      <c r="V9" s="4">
        <v>42</v>
      </c>
      <c r="W9" s="4">
        <v>35</v>
      </c>
      <c r="X9" s="4">
        <v>40</v>
      </c>
      <c r="Y9" s="4">
        <v>37</v>
      </c>
      <c r="Z9" s="4">
        <f t="shared" si="0"/>
        <v>1034</v>
      </c>
      <c r="AA9" s="351"/>
    </row>
    <row r="10" spans="1:27" ht="26.25" thickBot="1" x14ac:dyDescent="0.3">
      <c r="A10" s="344"/>
      <c r="B10" s="347"/>
      <c r="C10" s="348"/>
      <c r="D10" s="350"/>
      <c r="E10" s="278"/>
      <c r="F10" s="28" t="s">
        <v>3</v>
      </c>
      <c r="G10" s="1">
        <v>79</v>
      </c>
      <c r="H10" s="1">
        <v>68</v>
      </c>
      <c r="I10" s="1">
        <v>91</v>
      </c>
      <c r="J10" s="1">
        <v>55</v>
      </c>
      <c r="K10" s="1">
        <v>81</v>
      </c>
      <c r="L10" s="1">
        <v>63</v>
      </c>
      <c r="M10" s="1">
        <v>69</v>
      </c>
      <c r="N10" s="1">
        <v>59</v>
      </c>
      <c r="O10" s="1">
        <v>46</v>
      </c>
      <c r="P10" s="1">
        <v>45</v>
      </c>
      <c r="Q10" s="1">
        <v>45</v>
      </c>
      <c r="R10" s="1">
        <v>48</v>
      </c>
      <c r="S10" s="1">
        <v>51</v>
      </c>
      <c r="T10" s="1">
        <v>39</v>
      </c>
      <c r="U10" s="1">
        <v>41</v>
      </c>
      <c r="V10" s="1">
        <v>42</v>
      </c>
      <c r="W10" s="1">
        <v>35</v>
      </c>
      <c r="X10" s="1">
        <v>40</v>
      </c>
      <c r="Y10" s="1">
        <v>37</v>
      </c>
      <c r="Z10" s="1">
        <f>SUM(G10:Y10)</f>
        <v>1034</v>
      </c>
      <c r="AA10" s="263"/>
    </row>
    <row r="11" spans="1:27" x14ac:dyDescent="0.25">
      <c r="A11" s="343" t="s">
        <v>22</v>
      </c>
      <c r="B11" s="345" t="s">
        <v>8</v>
      </c>
      <c r="C11" s="346"/>
      <c r="D11" s="349" t="s">
        <v>303</v>
      </c>
      <c r="E11" s="281" t="s">
        <v>304</v>
      </c>
      <c r="F11" s="27" t="s">
        <v>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120</v>
      </c>
      <c r="U11" s="4">
        <v>144</v>
      </c>
      <c r="V11" s="4">
        <v>151</v>
      </c>
      <c r="W11" s="4">
        <v>222</v>
      </c>
      <c r="X11" s="4">
        <v>167</v>
      </c>
      <c r="Y11" s="4">
        <v>170</v>
      </c>
      <c r="Z11" s="4">
        <f t="shared" si="0"/>
        <v>974</v>
      </c>
      <c r="AA11" s="351"/>
    </row>
    <row r="12" spans="1:27" ht="26.25" thickBot="1" x14ac:dyDescent="0.3">
      <c r="A12" s="344"/>
      <c r="B12" s="347"/>
      <c r="C12" s="348"/>
      <c r="D12" s="350"/>
      <c r="E12" s="278"/>
      <c r="F12" s="28" t="s"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120</v>
      </c>
      <c r="U12" s="1">
        <v>144</v>
      </c>
      <c r="V12" s="1">
        <v>151</v>
      </c>
      <c r="W12" s="1">
        <v>222</v>
      </c>
      <c r="X12" s="1">
        <v>167</v>
      </c>
      <c r="Y12" s="1">
        <v>170</v>
      </c>
      <c r="Z12" s="1">
        <f t="shared" si="0"/>
        <v>974</v>
      </c>
      <c r="AA12" s="263"/>
    </row>
    <row r="13" spans="1:27" x14ac:dyDescent="0.25">
      <c r="A13" s="343" t="s">
        <v>24</v>
      </c>
      <c r="B13" s="345" t="s">
        <v>8</v>
      </c>
      <c r="C13" s="346"/>
      <c r="D13" s="349" t="s">
        <v>305</v>
      </c>
      <c r="E13" s="281" t="s">
        <v>306</v>
      </c>
      <c r="F13" s="27" t="s">
        <v>6</v>
      </c>
      <c r="G13" s="4">
        <v>203</v>
      </c>
      <c r="H13" s="4">
        <v>180</v>
      </c>
      <c r="I13" s="4">
        <v>190</v>
      </c>
      <c r="J13" s="4">
        <v>180</v>
      </c>
      <c r="K13" s="4">
        <v>200</v>
      </c>
      <c r="L13" s="4">
        <v>146</v>
      </c>
      <c r="M13" s="4">
        <v>177</v>
      </c>
      <c r="N13" s="4">
        <v>159</v>
      </c>
      <c r="O13" s="4">
        <v>125</v>
      </c>
      <c r="P13" s="4">
        <v>143</v>
      </c>
      <c r="Q13" s="4">
        <v>129</v>
      </c>
      <c r="R13" s="4">
        <v>143</v>
      </c>
      <c r="S13" s="4">
        <v>144</v>
      </c>
      <c r="T13" s="4">
        <v>168</v>
      </c>
      <c r="U13" s="4">
        <v>175</v>
      </c>
      <c r="V13" s="4">
        <v>177</v>
      </c>
      <c r="W13" s="4">
        <v>145</v>
      </c>
      <c r="X13" s="4">
        <v>147</v>
      </c>
      <c r="Y13" s="4">
        <v>144</v>
      </c>
      <c r="Z13" s="4">
        <f t="shared" si="0"/>
        <v>3075</v>
      </c>
      <c r="AA13" s="351"/>
    </row>
    <row r="14" spans="1:27" ht="26.25" thickBot="1" x14ac:dyDescent="0.3">
      <c r="A14" s="344"/>
      <c r="B14" s="347"/>
      <c r="C14" s="348"/>
      <c r="D14" s="350"/>
      <c r="E14" s="278"/>
      <c r="F14" s="28" t="s">
        <v>3</v>
      </c>
      <c r="G14" s="1">
        <v>203</v>
      </c>
      <c r="H14" s="1">
        <v>180</v>
      </c>
      <c r="I14" s="1">
        <v>190</v>
      </c>
      <c r="J14" s="1">
        <v>180</v>
      </c>
      <c r="K14" s="1">
        <v>200</v>
      </c>
      <c r="L14" s="1">
        <v>146</v>
      </c>
      <c r="M14" s="1">
        <v>177</v>
      </c>
      <c r="N14" s="1">
        <v>159</v>
      </c>
      <c r="O14" s="1">
        <v>125</v>
      </c>
      <c r="P14" s="1">
        <v>143</v>
      </c>
      <c r="Q14" s="1">
        <v>129</v>
      </c>
      <c r="R14" s="1">
        <v>143</v>
      </c>
      <c r="S14" s="1">
        <v>144</v>
      </c>
      <c r="T14" s="1">
        <v>168</v>
      </c>
      <c r="U14" s="1">
        <v>175</v>
      </c>
      <c r="V14" s="1">
        <v>177</v>
      </c>
      <c r="W14" s="1">
        <v>145</v>
      </c>
      <c r="X14" s="1">
        <v>147</v>
      </c>
      <c r="Y14" s="1">
        <v>144</v>
      </c>
      <c r="Z14" s="1">
        <f>SUM(G14:Y14)</f>
        <v>3075</v>
      </c>
      <c r="AA14" s="263"/>
    </row>
    <row r="15" spans="1:27" x14ac:dyDescent="0.25">
      <c r="A15" s="343" t="s">
        <v>25</v>
      </c>
      <c r="B15" s="345" t="s">
        <v>8</v>
      </c>
      <c r="C15" s="346"/>
      <c r="D15" s="349" t="s">
        <v>307</v>
      </c>
      <c r="E15" s="281" t="s">
        <v>308</v>
      </c>
      <c r="F15" s="27" t="s">
        <v>6</v>
      </c>
      <c r="G15" s="4">
        <v>77</v>
      </c>
      <c r="H15" s="4">
        <v>74</v>
      </c>
      <c r="I15" s="4">
        <v>107</v>
      </c>
      <c r="J15" s="4">
        <v>95</v>
      </c>
      <c r="K15" s="4">
        <v>92</v>
      </c>
      <c r="L15" s="4">
        <v>89</v>
      </c>
      <c r="M15" s="4">
        <v>89</v>
      </c>
      <c r="N15" s="4">
        <v>88</v>
      </c>
      <c r="O15" s="4">
        <v>42</v>
      </c>
      <c r="P15" s="4">
        <v>59</v>
      </c>
      <c r="Q15" s="4">
        <v>42</v>
      </c>
      <c r="R15" s="4">
        <v>65</v>
      </c>
      <c r="S15" s="4">
        <v>41</v>
      </c>
      <c r="T15" s="4">
        <v>42</v>
      </c>
      <c r="U15" s="4">
        <v>50</v>
      </c>
      <c r="V15" s="4">
        <v>26</v>
      </c>
      <c r="W15" s="4">
        <v>49</v>
      </c>
      <c r="X15" s="4">
        <v>40</v>
      </c>
      <c r="Y15" s="4">
        <v>62</v>
      </c>
      <c r="Z15" s="4">
        <f t="shared" si="0"/>
        <v>1229</v>
      </c>
      <c r="AA15" s="351"/>
    </row>
    <row r="16" spans="1:27" ht="26.25" thickBot="1" x14ac:dyDescent="0.3">
      <c r="A16" s="344"/>
      <c r="B16" s="347"/>
      <c r="C16" s="348"/>
      <c r="D16" s="350"/>
      <c r="E16" s="278"/>
      <c r="F16" s="28" t="s">
        <v>3</v>
      </c>
      <c r="G16" s="1">
        <v>77</v>
      </c>
      <c r="H16" s="1">
        <v>74</v>
      </c>
      <c r="I16" s="1">
        <v>107</v>
      </c>
      <c r="J16" s="1">
        <v>95</v>
      </c>
      <c r="K16" s="1">
        <v>92</v>
      </c>
      <c r="L16" s="1">
        <v>89</v>
      </c>
      <c r="M16" s="1">
        <v>89</v>
      </c>
      <c r="N16" s="1">
        <v>88</v>
      </c>
      <c r="O16" s="1">
        <v>42</v>
      </c>
      <c r="P16" s="1">
        <v>59</v>
      </c>
      <c r="Q16" s="1">
        <v>42</v>
      </c>
      <c r="R16" s="1">
        <v>65</v>
      </c>
      <c r="S16" s="1">
        <v>41</v>
      </c>
      <c r="T16" s="1">
        <v>42</v>
      </c>
      <c r="U16" s="1">
        <v>50</v>
      </c>
      <c r="V16" s="1">
        <v>26</v>
      </c>
      <c r="W16" s="1">
        <v>49</v>
      </c>
      <c r="X16" s="1">
        <v>40</v>
      </c>
      <c r="Y16" s="1">
        <v>62</v>
      </c>
      <c r="Z16" s="1">
        <f>SUM(G16:Y16)</f>
        <v>1229</v>
      </c>
      <c r="AA16" s="263"/>
    </row>
    <row r="17" spans="1:27" x14ac:dyDescent="0.25">
      <c r="A17" s="343" t="s">
        <v>26</v>
      </c>
      <c r="B17" s="345" t="s">
        <v>8</v>
      </c>
      <c r="C17" s="346"/>
      <c r="D17" s="349" t="s">
        <v>309</v>
      </c>
      <c r="E17" s="281" t="s">
        <v>310</v>
      </c>
      <c r="F17" s="27" t="s">
        <v>6</v>
      </c>
      <c r="G17" s="4">
        <v>318</v>
      </c>
      <c r="H17" s="4">
        <v>310</v>
      </c>
      <c r="I17" s="4">
        <v>362</v>
      </c>
      <c r="J17" s="4">
        <v>368</v>
      </c>
      <c r="K17" s="4">
        <v>212</v>
      </c>
      <c r="L17" s="4">
        <v>199</v>
      </c>
      <c r="M17" s="4">
        <v>343</v>
      </c>
      <c r="N17" s="4">
        <v>222</v>
      </c>
      <c r="O17" s="4">
        <v>256</v>
      </c>
      <c r="P17" s="4">
        <v>157</v>
      </c>
      <c r="Q17" s="4">
        <v>248</v>
      </c>
      <c r="R17" s="4">
        <v>208</v>
      </c>
      <c r="S17" s="4">
        <v>284</v>
      </c>
      <c r="T17" s="4">
        <v>208</v>
      </c>
      <c r="U17" s="4">
        <v>188</v>
      </c>
      <c r="V17" s="4">
        <v>184</v>
      </c>
      <c r="W17" s="4">
        <v>229</v>
      </c>
      <c r="X17" s="4">
        <v>224</v>
      </c>
      <c r="Y17" s="4">
        <v>186</v>
      </c>
      <c r="Z17" s="4">
        <f>SUM(G17:Y17)</f>
        <v>4706</v>
      </c>
      <c r="AA17" s="351" t="s">
        <v>1852</v>
      </c>
    </row>
    <row r="18" spans="1:27" ht="25.5" x14ac:dyDescent="0.25">
      <c r="A18" s="344"/>
      <c r="B18" s="347"/>
      <c r="C18" s="348"/>
      <c r="D18" s="350"/>
      <c r="E18" s="278"/>
      <c r="F18" s="28" t="s">
        <v>3</v>
      </c>
      <c r="G18" s="1">
        <v>0</v>
      </c>
      <c r="H18" s="1">
        <v>0</v>
      </c>
      <c r="I18" s="1">
        <v>0</v>
      </c>
      <c r="J18" s="1">
        <v>0</v>
      </c>
      <c r="K18" s="1">
        <v>71</v>
      </c>
      <c r="L18" s="1">
        <v>128</v>
      </c>
      <c r="M18" s="1">
        <v>343</v>
      </c>
      <c r="N18" s="1">
        <v>222</v>
      </c>
      <c r="O18" s="1">
        <v>256</v>
      </c>
      <c r="P18" s="1">
        <v>157</v>
      </c>
      <c r="Q18" s="1">
        <v>248</v>
      </c>
      <c r="R18" s="1">
        <v>208</v>
      </c>
      <c r="S18" s="1">
        <v>284</v>
      </c>
      <c r="T18" s="1">
        <v>208</v>
      </c>
      <c r="U18" s="1">
        <v>188</v>
      </c>
      <c r="V18" s="1">
        <v>184</v>
      </c>
      <c r="W18" s="1">
        <v>229</v>
      </c>
      <c r="X18" s="1">
        <v>224</v>
      </c>
      <c r="Y18" s="1">
        <v>186</v>
      </c>
      <c r="Z18" s="1">
        <f t="shared" si="0"/>
        <v>3136</v>
      </c>
      <c r="AA18" s="263"/>
    </row>
    <row r="19" spans="1:27" x14ac:dyDescent="0.25">
      <c r="A19" s="344"/>
      <c r="B19" s="296" t="s">
        <v>10</v>
      </c>
      <c r="C19" s="297" t="s">
        <v>72</v>
      </c>
      <c r="D19" s="355" t="s">
        <v>311</v>
      </c>
      <c r="E19" s="298" t="s">
        <v>312</v>
      </c>
      <c r="F19" s="28" t="s">
        <v>6</v>
      </c>
      <c r="G19" s="1">
        <v>109</v>
      </c>
      <c r="H19" s="1">
        <v>87</v>
      </c>
      <c r="I19" s="1">
        <v>69</v>
      </c>
      <c r="J19" s="1">
        <v>98</v>
      </c>
      <c r="K19" s="1">
        <v>57</v>
      </c>
      <c r="L19" s="1">
        <v>87</v>
      </c>
      <c r="M19" s="1">
        <v>60</v>
      </c>
      <c r="N19" s="1">
        <v>45</v>
      </c>
      <c r="O19" s="1">
        <v>48</v>
      </c>
      <c r="P19" s="1">
        <v>14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f>SUM(G19:Y19)</f>
        <v>674</v>
      </c>
      <c r="AA19" s="316"/>
    </row>
    <row r="20" spans="1:27" ht="26.25" thickBot="1" x14ac:dyDescent="0.3">
      <c r="A20" s="352"/>
      <c r="B20" s="353"/>
      <c r="C20" s="354"/>
      <c r="D20" s="356"/>
      <c r="E20" s="282"/>
      <c r="F20" s="26" t="s">
        <v>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f t="shared" si="0"/>
        <v>0</v>
      </c>
      <c r="AA20" s="319"/>
    </row>
    <row r="21" spans="1:27" x14ac:dyDescent="0.25">
      <c r="A21" s="261" t="s">
        <v>27</v>
      </c>
      <c r="B21" s="259" t="s">
        <v>8</v>
      </c>
      <c r="C21" s="259"/>
      <c r="D21" s="357" t="s">
        <v>313</v>
      </c>
      <c r="E21" s="275" t="s">
        <v>314</v>
      </c>
      <c r="F21" s="27" t="s">
        <v>6</v>
      </c>
      <c r="G21" s="4">
        <v>167</v>
      </c>
      <c r="H21" s="4">
        <v>158</v>
      </c>
      <c r="I21" s="4">
        <v>227</v>
      </c>
      <c r="J21" s="4">
        <v>183</v>
      </c>
      <c r="K21" s="4">
        <v>108</v>
      </c>
      <c r="L21" s="4">
        <v>158</v>
      </c>
      <c r="M21" s="4">
        <v>109</v>
      </c>
      <c r="N21" s="4">
        <v>116</v>
      </c>
      <c r="O21" s="4">
        <v>104</v>
      </c>
      <c r="P21" s="4">
        <v>89</v>
      </c>
      <c r="Q21" s="4">
        <v>108</v>
      </c>
      <c r="R21" s="4">
        <v>103</v>
      </c>
      <c r="S21" s="4">
        <v>96</v>
      </c>
      <c r="T21" s="4">
        <v>122</v>
      </c>
      <c r="U21" s="4">
        <v>110</v>
      </c>
      <c r="V21" s="4">
        <v>125</v>
      </c>
      <c r="W21" s="4">
        <v>106</v>
      </c>
      <c r="X21" s="4">
        <v>139</v>
      </c>
      <c r="Y21" s="4">
        <v>122</v>
      </c>
      <c r="Z21" s="4">
        <f t="shared" si="0"/>
        <v>2450</v>
      </c>
      <c r="AA21" s="255" t="s">
        <v>1851</v>
      </c>
    </row>
    <row r="22" spans="1:27" ht="25.5" x14ac:dyDescent="0.25">
      <c r="A22" s="262"/>
      <c r="B22" s="260"/>
      <c r="C22" s="260"/>
      <c r="D22" s="358"/>
      <c r="E22" s="276"/>
      <c r="F22" s="28" t="s">
        <v>3</v>
      </c>
      <c r="G22" s="1">
        <v>167</v>
      </c>
      <c r="H22" s="1">
        <v>158</v>
      </c>
      <c r="I22" s="1">
        <v>227</v>
      </c>
      <c r="J22" s="1">
        <v>183</v>
      </c>
      <c r="K22" s="1">
        <v>107</v>
      </c>
      <c r="L22" s="1">
        <v>156</v>
      </c>
      <c r="M22" s="1">
        <v>109</v>
      </c>
      <c r="N22" s="1">
        <v>114</v>
      </c>
      <c r="O22" s="1">
        <v>104</v>
      </c>
      <c r="P22" s="1">
        <v>86</v>
      </c>
      <c r="Q22" s="1">
        <v>107</v>
      </c>
      <c r="R22" s="1">
        <v>101</v>
      </c>
      <c r="S22" s="1">
        <v>95</v>
      </c>
      <c r="T22" s="1">
        <v>122</v>
      </c>
      <c r="U22" s="1">
        <v>109</v>
      </c>
      <c r="V22" s="1">
        <v>115</v>
      </c>
      <c r="W22" s="1">
        <v>106</v>
      </c>
      <c r="X22" s="1">
        <v>139</v>
      </c>
      <c r="Y22" s="1">
        <v>108</v>
      </c>
      <c r="Z22" s="1">
        <f>SUM(G22:Y22)</f>
        <v>2413</v>
      </c>
      <c r="AA22" s="256"/>
    </row>
    <row r="23" spans="1:27" x14ac:dyDescent="0.25">
      <c r="A23" s="262"/>
      <c r="B23" s="260" t="s">
        <v>10</v>
      </c>
      <c r="C23" s="286" t="s">
        <v>183</v>
      </c>
      <c r="D23" s="358" t="s">
        <v>2167</v>
      </c>
      <c r="E23" s="276" t="s">
        <v>315</v>
      </c>
      <c r="F23" s="28" t="s">
        <v>6</v>
      </c>
      <c r="G23" s="1">
        <v>30</v>
      </c>
      <c r="H23" s="1">
        <v>40</v>
      </c>
      <c r="I23" s="1">
        <v>46</v>
      </c>
      <c r="J23" s="1">
        <v>43</v>
      </c>
      <c r="K23" s="1">
        <v>29</v>
      </c>
      <c r="L23" s="1">
        <v>29</v>
      </c>
      <c r="M23" s="1">
        <v>26</v>
      </c>
      <c r="N23" s="1">
        <v>16</v>
      </c>
      <c r="O23" s="1">
        <v>20</v>
      </c>
      <c r="P23" s="1">
        <v>17</v>
      </c>
      <c r="Q23" s="1">
        <v>13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f>SUM(G23:Y23)</f>
        <v>309</v>
      </c>
      <c r="AA23" s="256"/>
    </row>
    <row r="24" spans="1:27" ht="26.25" thickBot="1" x14ac:dyDescent="0.3">
      <c r="A24" s="300"/>
      <c r="B24" s="302"/>
      <c r="C24" s="303"/>
      <c r="D24" s="359"/>
      <c r="E24" s="280"/>
      <c r="F24" s="26" t="s">
        <v>3</v>
      </c>
      <c r="G24" s="3">
        <v>30</v>
      </c>
      <c r="H24" s="3">
        <v>40</v>
      </c>
      <c r="I24" s="3">
        <v>46</v>
      </c>
      <c r="J24" s="3">
        <v>43</v>
      </c>
      <c r="K24" s="3">
        <v>29</v>
      </c>
      <c r="L24" s="3">
        <v>29</v>
      </c>
      <c r="M24" s="3">
        <v>26</v>
      </c>
      <c r="N24" s="3">
        <v>16</v>
      </c>
      <c r="O24" s="3">
        <v>20</v>
      </c>
      <c r="P24" s="3">
        <v>17</v>
      </c>
      <c r="Q24" s="3">
        <v>13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f t="shared" ref="Z24" si="1">SUM(G24:Y24)</f>
        <v>309</v>
      </c>
      <c r="AA24" s="264"/>
    </row>
    <row r="25" spans="1:27" x14ac:dyDescent="0.25">
      <c r="A25" s="261" t="s">
        <v>28</v>
      </c>
      <c r="B25" s="259" t="s">
        <v>8</v>
      </c>
      <c r="C25" s="259"/>
      <c r="D25" s="357" t="s">
        <v>316</v>
      </c>
      <c r="E25" s="275" t="s">
        <v>2351</v>
      </c>
      <c r="F25" s="27" t="s">
        <v>6</v>
      </c>
      <c r="G25" s="4">
        <v>260</v>
      </c>
      <c r="H25" s="4">
        <v>267</v>
      </c>
      <c r="I25" s="4">
        <v>284</v>
      </c>
      <c r="J25" s="4">
        <v>282</v>
      </c>
      <c r="K25" s="4">
        <v>242</v>
      </c>
      <c r="L25" s="4">
        <v>244</v>
      </c>
      <c r="M25" s="4">
        <v>227</v>
      </c>
      <c r="N25" s="4">
        <v>183</v>
      </c>
      <c r="O25" s="4">
        <v>186</v>
      </c>
      <c r="P25" s="4">
        <v>100</v>
      </c>
      <c r="Q25" s="4">
        <v>174</v>
      </c>
      <c r="R25" s="4">
        <v>139</v>
      </c>
      <c r="S25" s="4">
        <v>126</v>
      </c>
      <c r="T25" s="4">
        <v>160</v>
      </c>
      <c r="U25" s="4">
        <v>107</v>
      </c>
      <c r="V25" s="4">
        <v>110</v>
      </c>
      <c r="W25" s="4">
        <v>107</v>
      </c>
      <c r="X25" s="4">
        <v>102</v>
      </c>
      <c r="Y25" s="4">
        <v>139</v>
      </c>
      <c r="Z25" s="4">
        <f t="shared" ref="Z25" si="2">SUM(G25:Y25)</f>
        <v>3439</v>
      </c>
      <c r="AA25" s="255" t="s">
        <v>2342</v>
      </c>
    </row>
    <row r="26" spans="1:27" ht="25.5" x14ac:dyDescent="0.25">
      <c r="A26" s="262"/>
      <c r="B26" s="260"/>
      <c r="C26" s="260"/>
      <c r="D26" s="358"/>
      <c r="E26" s="276"/>
      <c r="F26" s="28" t="s">
        <v>3</v>
      </c>
      <c r="G26" s="1">
        <v>102</v>
      </c>
      <c r="H26" s="1">
        <v>267</v>
      </c>
      <c r="I26" s="1">
        <v>284</v>
      </c>
      <c r="J26" s="1">
        <v>282</v>
      </c>
      <c r="K26" s="1">
        <v>242</v>
      </c>
      <c r="L26" s="1">
        <v>244</v>
      </c>
      <c r="M26" s="1">
        <v>227</v>
      </c>
      <c r="N26" s="1">
        <v>183</v>
      </c>
      <c r="O26" s="1">
        <v>186</v>
      </c>
      <c r="P26" s="1">
        <v>100</v>
      </c>
      <c r="Q26" s="1">
        <v>174</v>
      </c>
      <c r="R26" s="1">
        <v>139</v>
      </c>
      <c r="S26" s="1">
        <v>126</v>
      </c>
      <c r="T26" s="1">
        <v>160</v>
      </c>
      <c r="U26" s="1">
        <v>107</v>
      </c>
      <c r="V26" s="1">
        <v>110</v>
      </c>
      <c r="W26" s="1">
        <v>107</v>
      </c>
      <c r="X26" s="1">
        <v>102</v>
      </c>
      <c r="Y26" s="1">
        <v>139</v>
      </c>
      <c r="Z26" s="1">
        <f>SUM(G26:Y26)</f>
        <v>3281</v>
      </c>
      <c r="AA26" s="256"/>
    </row>
    <row r="27" spans="1:27" x14ac:dyDescent="0.25">
      <c r="A27" s="262"/>
      <c r="B27" s="260" t="s">
        <v>10</v>
      </c>
      <c r="C27" s="286" t="s">
        <v>71</v>
      </c>
      <c r="D27" s="358" t="s">
        <v>317</v>
      </c>
      <c r="E27" s="276" t="s">
        <v>318</v>
      </c>
      <c r="F27" s="28" t="s">
        <v>6</v>
      </c>
      <c r="G27" s="1">
        <v>18</v>
      </c>
      <c r="H27" s="1">
        <v>23</v>
      </c>
      <c r="I27" s="1">
        <v>22</v>
      </c>
      <c r="J27" s="1">
        <v>34</v>
      </c>
      <c r="K27" s="1">
        <v>25</v>
      </c>
      <c r="L27" s="1">
        <v>24</v>
      </c>
      <c r="M27" s="1">
        <v>16</v>
      </c>
      <c r="N27" s="1">
        <v>16</v>
      </c>
      <c r="O27" s="1">
        <v>0</v>
      </c>
      <c r="P27" s="1">
        <v>18</v>
      </c>
      <c r="Q27" s="1">
        <v>25</v>
      </c>
      <c r="R27" s="1">
        <v>28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f t="shared" ref="Z27:Z28" si="3">SUM(G27:Y27)</f>
        <v>249</v>
      </c>
      <c r="AA27" s="256"/>
    </row>
    <row r="28" spans="1:27" ht="26.25" thickBot="1" x14ac:dyDescent="0.3">
      <c r="A28" s="300"/>
      <c r="B28" s="302"/>
      <c r="C28" s="303"/>
      <c r="D28" s="359"/>
      <c r="E28" s="280"/>
      <c r="F28" s="26" t="s">
        <v>3</v>
      </c>
      <c r="G28" s="3">
        <v>0</v>
      </c>
      <c r="H28" s="3">
        <v>0</v>
      </c>
      <c r="I28" s="3">
        <v>0</v>
      </c>
      <c r="J28" s="3">
        <v>0</v>
      </c>
      <c r="K28" s="3">
        <v>25</v>
      </c>
      <c r="L28" s="3">
        <v>24</v>
      </c>
      <c r="M28" s="3">
        <v>16</v>
      </c>
      <c r="N28" s="3">
        <v>16</v>
      </c>
      <c r="O28" s="3">
        <v>0</v>
      </c>
      <c r="P28" s="3">
        <v>18</v>
      </c>
      <c r="Q28" s="3">
        <v>25</v>
      </c>
      <c r="R28" s="3">
        <v>28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f t="shared" si="3"/>
        <v>152</v>
      </c>
      <c r="AA28" s="264"/>
    </row>
    <row r="29" spans="1:27" x14ac:dyDescent="0.25">
      <c r="A29" s="261" t="s">
        <v>30</v>
      </c>
      <c r="B29" s="259" t="s">
        <v>8</v>
      </c>
      <c r="C29" s="259"/>
      <c r="D29" s="275" t="s">
        <v>319</v>
      </c>
      <c r="E29" s="275" t="s">
        <v>320</v>
      </c>
      <c r="F29" s="27" t="s">
        <v>6</v>
      </c>
      <c r="G29" s="4">
        <v>13</v>
      </c>
      <c r="H29" s="4">
        <v>27</v>
      </c>
      <c r="I29" s="4">
        <v>39</v>
      </c>
      <c r="J29" s="4">
        <v>30</v>
      </c>
      <c r="K29" s="4">
        <v>41</v>
      </c>
      <c r="L29" s="4">
        <v>36</v>
      </c>
      <c r="M29" s="4">
        <v>30</v>
      </c>
      <c r="N29" s="4">
        <v>30</v>
      </c>
      <c r="O29" s="4">
        <v>27</v>
      </c>
      <c r="P29" s="4">
        <v>12</v>
      </c>
      <c r="Q29" s="4">
        <v>40</v>
      </c>
      <c r="R29" s="4">
        <v>15</v>
      </c>
      <c r="S29" s="4">
        <v>35</v>
      </c>
      <c r="T29" s="4">
        <v>15</v>
      </c>
      <c r="U29" s="4">
        <v>38</v>
      </c>
      <c r="V29" s="4">
        <v>45</v>
      </c>
      <c r="W29" s="4">
        <v>46</v>
      </c>
      <c r="X29" s="4">
        <v>42</v>
      </c>
      <c r="Y29" s="4">
        <v>33</v>
      </c>
      <c r="Z29" s="4">
        <f t="shared" ref="Z29:Z30" si="4">SUM(G29:Y29)</f>
        <v>594</v>
      </c>
      <c r="AA29" s="255" t="s">
        <v>2344</v>
      </c>
    </row>
    <row r="30" spans="1:27" ht="26.25" thickBot="1" x14ac:dyDescent="0.3">
      <c r="A30" s="300"/>
      <c r="B30" s="302"/>
      <c r="C30" s="302"/>
      <c r="D30" s="280"/>
      <c r="E30" s="280"/>
      <c r="F30" s="26" t="s">
        <v>3</v>
      </c>
      <c r="G30" s="3">
        <v>0</v>
      </c>
      <c r="H30" s="3">
        <v>0</v>
      </c>
      <c r="I30" s="3">
        <v>39</v>
      </c>
      <c r="J30" s="3">
        <v>30</v>
      </c>
      <c r="K30" s="3">
        <v>41</v>
      </c>
      <c r="L30" s="3">
        <v>36</v>
      </c>
      <c r="M30" s="3">
        <v>30</v>
      </c>
      <c r="N30" s="3">
        <v>30</v>
      </c>
      <c r="O30" s="3">
        <v>27</v>
      </c>
      <c r="P30" s="3">
        <v>12</v>
      </c>
      <c r="Q30" s="3">
        <v>40</v>
      </c>
      <c r="R30" s="3">
        <v>15</v>
      </c>
      <c r="S30" s="3">
        <v>35</v>
      </c>
      <c r="T30" s="3">
        <v>15</v>
      </c>
      <c r="U30" s="3">
        <v>38</v>
      </c>
      <c r="V30" s="3">
        <v>45</v>
      </c>
      <c r="W30" s="3">
        <v>46</v>
      </c>
      <c r="X30" s="3">
        <v>42</v>
      </c>
      <c r="Y30" s="3">
        <v>33</v>
      </c>
      <c r="Z30" s="3">
        <f t="shared" si="4"/>
        <v>554</v>
      </c>
      <c r="AA30" s="264"/>
    </row>
    <row r="31" spans="1:27" x14ac:dyDescent="0.25">
      <c r="A31" s="261" t="s">
        <v>31</v>
      </c>
      <c r="B31" s="259" t="s">
        <v>8</v>
      </c>
      <c r="C31" s="259"/>
      <c r="D31" s="275" t="s">
        <v>321</v>
      </c>
      <c r="E31" s="275" t="s">
        <v>322</v>
      </c>
      <c r="F31" s="27" t="s">
        <v>6</v>
      </c>
      <c r="G31" s="4">
        <v>70</v>
      </c>
      <c r="H31" s="4">
        <v>65</v>
      </c>
      <c r="I31" s="4">
        <v>91</v>
      </c>
      <c r="J31" s="4">
        <v>73</v>
      </c>
      <c r="K31" s="4">
        <v>62</v>
      </c>
      <c r="L31" s="4">
        <v>54</v>
      </c>
      <c r="M31" s="4">
        <v>48</v>
      </c>
      <c r="N31" s="4">
        <v>68</v>
      </c>
      <c r="O31" s="4">
        <v>78</v>
      </c>
      <c r="P31" s="4">
        <v>23</v>
      </c>
      <c r="Q31" s="4">
        <v>107</v>
      </c>
      <c r="R31" s="4">
        <v>68</v>
      </c>
      <c r="S31" s="4">
        <v>102</v>
      </c>
      <c r="T31" s="4">
        <v>65</v>
      </c>
      <c r="U31" s="4">
        <v>42</v>
      </c>
      <c r="V31" s="4">
        <v>30</v>
      </c>
      <c r="W31" s="4">
        <v>51</v>
      </c>
      <c r="X31" s="4">
        <v>46</v>
      </c>
      <c r="Y31" s="4">
        <v>42</v>
      </c>
      <c r="Z31" s="4">
        <f t="shared" ref="Z31:Z32" si="5">SUM(G31:Y31)</f>
        <v>1185</v>
      </c>
      <c r="AA31" s="255"/>
    </row>
    <row r="32" spans="1:27" ht="25.5" x14ac:dyDescent="0.25">
      <c r="A32" s="262"/>
      <c r="B32" s="260"/>
      <c r="C32" s="260"/>
      <c r="D32" s="276"/>
      <c r="E32" s="276"/>
      <c r="F32" s="28" t="s">
        <v>3</v>
      </c>
      <c r="G32" s="1">
        <v>70</v>
      </c>
      <c r="H32" s="1">
        <v>65</v>
      </c>
      <c r="I32" s="1">
        <v>91</v>
      </c>
      <c r="J32" s="1">
        <v>73</v>
      </c>
      <c r="K32" s="1">
        <v>62</v>
      </c>
      <c r="L32" s="1">
        <v>54</v>
      </c>
      <c r="M32" s="1">
        <v>48</v>
      </c>
      <c r="N32" s="1">
        <v>68</v>
      </c>
      <c r="O32" s="1">
        <v>78</v>
      </c>
      <c r="P32" s="1">
        <v>23</v>
      </c>
      <c r="Q32" s="1">
        <v>107</v>
      </c>
      <c r="R32" s="1">
        <v>68</v>
      </c>
      <c r="S32" s="1">
        <v>102</v>
      </c>
      <c r="T32" s="1">
        <v>65</v>
      </c>
      <c r="U32" s="1">
        <v>42</v>
      </c>
      <c r="V32" s="1">
        <v>30</v>
      </c>
      <c r="W32" s="1">
        <v>51</v>
      </c>
      <c r="X32" s="1">
        <v>46</v>
      </c>
      <c r="Y32" s="1">
        <v>42</v>
      </c>
      <c r="Z32" s="1">
        <f t="shared" si="5"/>
        <v>1185</v>
      </c>
      <c r="AA32" s="256"/>
    </row>
    <row r="33" spans="1:27" x14ac:dyDescent="0.25">
      <c r="A33" s="262"/>
      <c r="B33" s="260" t="s">
        <v>10</v>
      </c>
      <c r="C33" s="309" t="s">
        <v>554</v>
      </c>
      <c r="D33" s="276" t="s">
        <v>2168</v>
      </c>
      <c r="E33" s="276" t="s">
        <v>323</v>
      </c>
      <c r="F33" s="28" t="s">
        <v>6</v>
      </c>
      <c r="G33" s="1">
        <v>224</v>
      </c>
      <c r="H33" s="1">
        <v>182</v>
      </c>
      <c r="I33" s="1">
        <v>188</v>
      </c>
      <c r="J33" s="1">
        <v>203</v>
      </c>
      <c r="K33" s="1">
        <v>236</v>
      </c>
      <c r="L33" s="1">
        <v>208</v>
      </c>
      <c r="M33" s="1">
        <v>288</v>
      </c>
      <c r="N33" s="1">
        <v>239</v>
      </c>
      <c r="O33" s="1">
        <v>129</v>
      </c>
      <c r="P33" s="1">
        <v>79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>SUM(G33:Y33)</f>
        <v>1976</v>
      </c>
      <c r="AA33" s="256"/>
    </row>
    <row r="34" spans="1:27" ht="25.5" x14ac:dyDescent="0.25">
      <c r="A34" s="262"/>
      <c r="B34" s="260"/>
      <c r="C34" s="309"/>
      <c r="D34" s="276"/>
      <c r="E34" s="276"/>
      <c r="F34" s="28" t="s">
        <v>3</v>
      </c>
      <c r="G34" s="1">
        <v>224</v>
      </c>
      <c r="H34" s="1">
        <v>182</v>
      </c>
      <c r="I34" s="1">
        <v>188</v>
      </c>
      <c r="J34" s="1">
        <v>203</v>
      </c>
      <c r="K34" s="1">
        <v>236</v>
      </c>
      <c r="L34" s="1">
        <v>208</v>
      </c>
      <c r="M34" s="1">
        <v>288</v>
      </c>
      <c r="N34" s="1">
        <v>239</v>
      </c>
      <c r="O34" s="1">
        <v>129</v>
      </c>
      <c r="P34" s="1">
        <v>79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f t="shared" ref="Z34:Z40" si="6">SUM(G34:Y34)</f>
        <v>1976</v>
      </c>
      <c r="AA34" s="256"/>
    </row>
    <row r="35" spans="1:27" x14ac:dyDescent="0.25">
      <c r="A35" s="262"/>
      <c r="B35" s="260"/>
      <c r="C35" s="286" t="s">
        <v>555</v>
      </c>
      <c r="D35" s="358" t="s">
        <v>2169</v>
      </c>
      <c r="E35" s="299" t="s">
        <v>324</v>
      </c>
      <c r="F35" s="28" t="s">
        <v>6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75</v>
      </c>
      <c r="M35" s="6">
        <v>0</v>
      </c>
      <c r="N35" s="6">
        <v>0</v>
      </c>
      <c r="O35" s="6">
        <v>83</v>
      </c>
      <c r="P35" s="6">
        <v>67</v>
      </c>
      <c r="Q35" s="6">
        <v>90</v>
      </c>
      <c r="R35" s="6">
        <v>49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f t="shared" si="6"/>
        <v>364</v>
      </c>
      <c r="AA35" s="256"/>
    </row>
    <row r="36" spans="1:27" ht="25.5" x14ac:dyDescent="0.25">
      <c r="A36" s="262"/>
      <c r="B36" s="260"/>
      <c r="C36" s="286"/>
      <c r="D36" s="358"/>
      <c r="E36" s="299"/>
      <c r="F36" s="28" t="s">
        <v>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75</v>
      </c>
      <c r="M36" s="6">
        <v>0</v>
      </c>
      <c r="N36" s="6">
        <v>0</v>
      </c>
      <c r="O36" s="6">
        <v>83</v>
      </c>
      <c r="P36" s="6">
        <v>67</v>
      </c>
      <c r="Q36" s="6">
        <v>90</v>
      </c>
      <c r="R36" s="6">
        <v>49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f t="shared" si="6"/>
        <v>364</v>
      </c>
      <c r="AA36" s="256"/>
    </row>
    <row r="37" spans="1:27" x14ac:dyDescent="0.25">
      <c r="A37" s="262"/>
      <c r="B37" s="260"/>
      <c r="C37" s="286" t="s">
        <v>556</v>
      </c>
      <c r="D37" s="276" t="s">
        <v>326</v>
      </c>
      <c r="E37" s="299" t="s">
        <v>327</v>
      </c>
      <c r="F37" s="28" t="s">
        <v>6</v>
      </c>
      <c r="G37" s="6">
        <v>21</v>
      </c>
      <c r="H37" s="6">
        <v>22</v>
      </c>
      <c r="I37" s="6">
        <v>18</v>
      </c>
      <c r="J37" s="6">
        <v>24</v>
      </c>
      <c r="K37" s="6">
        <v>41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f t="shared" si="6"/>
        <v>126</v>
      </c>
      <c r="AA37" s="316"/>
    </row>
    <row r="38" spans="1:27" ht="25.5" x14ac:dyDescent="0.25">
      <c r="A38" s="262"/>
      <c r="B38" s="260"/>
      <c r="C38" s="286"/>
      <c r="D38" s="276"/>
      <c r="E38" s="299"/>
      <c r="F38" s="28" t="s">
        <v>3</v>
      </c>
      <c r="G38" s="6">
        <v>21</v>
      </c>
      <c r="H38" s="6">
        <v>22</v>
      </c>
      <c r="I38" s="6">
        <v>18</v>
      </c>
      <c r="J38" s="6">
        <v>24</v>
      </c>
      <c r="K38" s="6">
        <v>41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f t="shared" si="6"/>
        <v>126</v>
      </c>
      <c r="AA38" s="263"/>
    </row>
    <row r="39" spans="1:27" x14ac:dyDescent="0.25">
      <c r="A39" s="262"/>
      <c r="B39" s="260"/>
      <c r="C39" s="286" t="s">
        <v>557</v>
      </c>
      <c r="D39" s="276" t="s">
        <v>329</v>
      </c>
      <c r="E39" s="299" t="s">
        <v>330</v>
      </c>
      <c r="F39" s="28" t="s">
        <v>6</v>
      </c>
      <c r="G39" s="6">
        <v>23</v>
      </c>
      <c r="H39" s="6">
        <v>29</v>
      </c>
      <c r="I39" s="6">
        <v>41</v>
      </c>
      <c r="J39" s="6">
        <v>16</v>
      </c>
      <c r="K39" s="6">
        <v>33</v>
      </c>
      <c r="L39" s="6">
        <v>37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f t="shared" si="6"/>
        <v>179</v>
      </c>
      <c r="AA39" s="316"/>
    </row>
    <row r="40" spans="1:27" ht="25.5" x14ac:dyDescent="0.25">
      <c r="A40" s="262"/>
      <c r="B40" s="260"/>
      <c r="C40" s="286"/>
      <c r="D40" s="276"/>
      <c r="E40" s="299"/>
      <c r="F40" s="28" t="s">
        <v>3</v>
      </c>
      <c r="G40" s="6">
        <v>23</v>
      </c>
      <c r="H40" s="6">
        <v>29</v>
      </c>
      <c r="I40" s="6">
        <v>41</v>
      </c>
      <c r="J40" s="6">
        <v>16</v>
      </c>
      <c r="K40" s="6">
        <v>33</v>
      </c>
      <c r="L40" s="6">
        <v>37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f t="shared" si="6"/>
        <v>179</v>
      </c>
      <c r="AA40" s="263"/>
    </row>
    <row r="41" spans="1:27" x14ac:dyDescent="0.25">
      <c r="A41" s="262"/>
      <c r="B41" s="260"/>
      <c r="C41" s="286" t="s">
        <v>558</v>
      </c>
      <c r="D41" s="276" t="s">
        <v>332</v>
      </c>
      <c r="E41" s="299" t="s">
        <v>333</v>
      </c>
      <c r="F41" s="28" t="s">
        <v>6</v>
      </c>
      <c r="G41" s="6">
        <v>100</v>
      </c>
      <c r="H41" s="6">
        <v>66</v>
      </c>
      <c r="I41" s="6">
        <v>51</v>
      </c>
      <c r="J41" s="6">
        <v>40</v>
      </c>
      <c r="K41" s="6">
        <v>45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f>SUM(G41:Y41)</f>
        <v>302</v>
      </c>
      <c r="AA41" s="256"/>
    </row>
    <row r="42" spans="1:27" ht="26.25" thickBot="1" x14ac:dyDescent="0.3">
      <c r="A42" s="300"/>
      <c r="B42" s="302"/>
      <c r="C42" s="303"/>
      <c r="D42" s="280"/>
      <c r="E42" s="318"/>
      <c r="F42" s="26" t="s">
        <v>3</v>
      </c>
      <c r="G42" s="8">
        <v>100</v>
      </c>
      <c r="H42" s="8">
        <v>66</v>
      </c>
      <c r="I42" s="8">
        <v>51</v>
      </c>
      <c r="J42" s="8">
        <v>40</v>
      </c>
      <c r="K42" s="8">
        <v>45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f t="shared" ref="Z42:Z44" si="7">SUM(G42:Y42)</f>
        <v>302</v>
      </c>
      <c r="AA42" s="264"/>
    </row>
    <row r="43" spans="1:27" x14ac:dyDescent="0.25">
      <c r="A43" s="261" t="s">
        <v>32</v>
      </c>
      <c r="B43" s="259" t="s">
        <v>8</v>
      </c>
      <c r="C43" s="259"/>
      <c r="D43" s="360" t="s">
        <v>334</v>
      </c>
      <c r="E43" s="357" t="s">
        <v>335</v>
      </c>
      <c r="F43" s="27" t="s">
        <v>6</v>
      </c>
      <c r="G43" s="42">
        <v>104</v>
      </c>
      <c r="H43" s="42">
        <v>127</v>
      </c>
      <c r="I43" s="42">
        <v>134</v>
      </c>
      <c r="J43" s="42">
        <v>152</v>
      </c>
      <c r="K43" s="42">
        <v>163</v>
      </c>
      <c r="L43" s="42">
        <v>131</v>
      </c>
      <c r="M43" s="42">
        <v>89</v>
      </c>
      <c r="N43" s="42">
        <v>102</v>
      </c>
      <c r="O43" s="42">
        <v>78</v>
      </c>
      <c r="P43" s="42">
        <v>32</v>
      </c>
      <c r="Q43" s="42">
        <v>53</v>
      </c>
      <c r="R43" s="42">
        <v>52</v>
      </c>
      <c r="S43" s="42">
        <v>47</v>
      </c>
      <c r="T43" s="42">
        <v>41</v>
      </c>
      <c r="U43" s="42">
        <v>50</v>
      </c>
      <c r="V43" s="42">
        <v>49</v>
      </c>
      <c r="W43" s="42">
        <v>45</v>
      </c>
      <c r="X43" s="42">
        <v>48</v>
      </c>
      <c r="Y43" s="42">
        <v>61</v>
      </c>
      <c r="Z43" s="4">
        <f t="shared" si="7"/>
        <v>1558</v>
      </c>
      <c r="AA43" s="312"/>
    </row>
    <row r="44" spans="1:27" ht="26.25" thickBot="1" x14ac:dyDescent="0.3">
      <c r="A44" s="262"/>
      <c r="B44" s="260"/>
      <c r="C44" s="260"/>
      <c r="D44" s="361"/>
      <c r="E44" s="358"/>
      <c r="F44" s="28" t="s">
        <v>3</v>
      </c>
      <c r="G44" s="43">
        <v>104</v>
      </c>
      <c r="H44" s="43">
        <v>127</v>
      </c>
      <c r="I44" s="43">
        <v>134</v>
      </c>
      <c r="J44" s="43">
        <v>152</v>
      </c>
      <c r="K44" s="43">
        <v>163</v>
      </c>
      <c r="L44" s="43">
        <v>131</v>
      </c>
      <c r="M44" s="43">
        <v>89</v>
      </c>
      <c r="N44" s="43">
        <v>102</v>
      </c>
      <c r="O44" s="43">
        <v>78</v>
      </c>
      <c r="P44" s="43">
        <v>32</v>
      </c>
      <c r="Q44" s="43">
        <v>53</v>
      </c>
      <c r="R44" s="43">
        <v>52</v>
      </c>
      <c r="S44" s="43">
        <v>47</v>
      </c>
      <c r="T44" s="43">
        <v>41</v>
      </c>
      <c r="U44" s="43">
        <v>50</v>
      </c>
      <c r="V44" s="43">
        <v>49</v>
      </c>
      <c r="W44" s="43">
        <v>45</v>
      </c>
      <c r="X44" s="43">
        <v>48</v>
      </c>
      <c r="Y44" s="43">
        <v>61</v>
      </c>
      <c r="Z44" s="1">
        <f t="shared" si="7"/>
        <v>1558</v>
      </c>
      <c r="AA44" s="362"/>
    </row>
    <row r="45" spans="1:27" x14ac:dyDescent="0.25">
      <c r="A45" s="261" t="s">
        <v>33</v>
      </c>
      <c r="B45" s="259" t="s">
        <v>8</v>
      </c>
      <c r="C45" s="259"/>
      <c r="D45" s="360" t="s">
        <v>336</v>
      </c>
      <c r="E45" s="357" t="s">
        <v>337</v>
      </c>
      <c r="F45" s="27" t="s">
        <v>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51</v>
      </c>
      <c r="Y45" s="42">
        <v>77</v>
      </c>
      <c r="Z45" s="4">
        <f t="shared" ref="Z45:Z46" si="8">SUM(G45:Y45)</f>
        <v>128</v>
      </c>
      <c r="AA45" s="312"/>
    </row>
    <row r="46" spans="1:27" ht="26.25" thickBot="1" x14ac:dyDescent="0.3">
      <c r="A46" s="262"/>
      <c r="B46" s="260"/>
      <c r="C46" s="260"/>
      <c r="D46" s="361"/>
      <c r="E46" s="358"/>
      <c r="F46" s="28" t="s">
        <v>3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51</v>
      </c>
      <c r="Y46" s="43">
        <v>77</v>
      </c>
      <c r="Z46" s="1">
        <f t="shared" si="8"/>
        <v>128</v>
      </c>
      <c r="AA46" s="362"/>
    </row>
    <row r="47" spans="1:27" x14ac:dyDescent="0.25">
      <c r="A47" s="261" t="s">
        <v>34</v>
      </c>
      <c r="B47" s="259" t="s">
        <v>8</v>
      </c>
      <c r="C47" s="259"/>
      <c r="D47" s="360" t="s">
        <v>338</v>
      </c>
      <c r="E47" s="357" t="s">
        <v>339</v>
      </c>
      <c r="F47" s="27" t="s">
        <v>6</v>
      </c>
      <c r="G47" s="42">
        <v>200</v>
      </c>
      <c r="H47" s="42">
        <v>190</v>
      </c>
      <c r="I47" s="42">
        <v>165</v>
      </c>
      <c r="J47" s="42">
        <v>140</v>
      </c>
      <c r="K47" s="42">
        <v>150</v>
      </c>
      <c r="L47" s="42">
        <v>146</v>
      </c>
      <c r="M47" s="42">
        <v>135</v>
      </c>
      <c r="N47" s="42">
        <v>99</v>
      </c>
      <c r="O47" s="42">
        <v>84</v>
      </c>
      <c r="P47" s="42">
        <v>66</v>
      </c>
      <c r="Q47" s="42">
        <v>71</v>
      </c>
      <c r="R47" s="42">
        <v>61</v>
      </c>
      <c r="S47" s="42">
        <v>48</v>
      </c>
      <c r="T47" s="42">
        <v>25</v>
      </c>
      <c r="U47" s="42">
        <v>40</v>
      </c>
      <c r="V47" s="42">
        <v>38</v>
      </c>
      <c r="W47" s="42">
        <v>30</v>
      </c>
      <c r="X47" s="42">
        <v>21</v>
      </c>
      <c r="Y47" s="42">
        <v>69</v>
      </c>
      <c r="Z47" s="4">
        <f t="shared" ref="Z47:Z48" si="9">SUM(G47:Y47)</f>
        <v>1778</v>
      </c>
      <c r="AA47" s="312"/>
    </row>
    <row r="48" spans="1:27" ht="26.25" thickBot="1" x14ac:dyDescent="0.3">
      <c r="A48" s="262"/>
      <c r="B48" s="260"/>
      <c r="C48" s="260"/>
      <c r="D48" s="361"/>
      <c r="E48" s="358"/>
      <c r="F48" s="28" t="s">
        <v>3</v>
      </c>
      <c r="G48" s="43">
        <v>200</v>
      </c>
      <c r="H48" s="43">
        <v>190</v>
      </c>
      <c r="I48" s="43">
        <v>165</v>
      </c>
      <c r="J48" s="43">
        <v>140</v>
      </c>
      <c r="K48" s="43">
        <v>150</v>
      </c>
      <c r="L48" s="43">
        <v>146</v>
      </c>
      <c r="M48" s="43">
        <v>135</v>
      </c>
      <c r="N48" s="43">
        <v>99</v>
      </c>
      <c r="O48" s="43">
        <v>84</v>
      </c>
      <c r="P48" s="43">
        <v>66</v>
      </c>
      <c r="Q48" s="43">
        <v>71</v>
      </c>
      <c r="R48" s="43">
        <v>61</v>
      </c>
      <c r="S48" s="43">
        <v>48</v>
      </c>
      <c r="T48" s="43">
        <v>25</v>
      </c>
      <c r="U48" s="43">
        <v>40</v>
      </c>
      <c r="V48" s="43">
        <v>38</v>
      </c>
      <c r="W48" s="43">
        <v>30</v>
      </c>
      <c r="X48" s="43">
        <v>21</v>
      </c>
      <c r="Y48" s="43">
        <v>69</v>
      </c>
      <c r="Z48" s="1">
        <f t="shared" si="9"/>
        <v>1778</v>
      </c>
      <c r="AA48" s="362"/>
    </row>
    <row r="49" spans="1:27" x14ac:dyDescent="0.25">
      <c r="A49" s="261" t="s">
        <v>109</v>
      </c>
      <c r="B49" s="259" t="s">
        <v>8</v>
      </c>
      <c r="C49" s="259"/>
      <c r="D49" s="360" t="s">
        <v>340</v>
      </c>
      <c r="E49" s="357" t="s">
        <v>341</v>
      </c>
      <c r="F49" s="27" t="s">
        <v>6</v>
      </c>
      <c r="G49" s="42">
        <v>239</v>
      </c>
      <c r="H49" s="42">
        <v>287</v>
      </c>
      <c r="I49" s="42">
        <v>254</v>
      </c>
      <c r="J49" s="42">
        <v>274</v>
      </c>
      <c r="K49" s="42">
        <v>281</v>
      </c>
      <c r="L49" s="42">
        <v>221</v>
      </c>
      <c r="M49" s="42">
        <v>239</v>
      </c>
      <c r="N49" s="42">
        <v>71</v>
      </c>
      <c r="O49" s="42">
        <v>157</v>
      </c>
      <c r="P49" s="42">
        <v>67</v>
      </c>
      <c r="Q49" s="42">
        <v>69</v>
      </c>
      <c r="R49" s="42">
        <v>81</v>
      </c>
      <c r="S49" s="42">
        <v>70</v>
      </c>
      <c r="T49" s="42">
        <v>73</v>
      </c>
      <c r="U49" s="42">
        <v>67</v>
      </c>
      <c r="V49" s="42">
        <v>57</v>
      </c>
      <c r="W49" s="42">
        <v>71</v>
      </c>
      <c r="X49" s="42">
        <v>48</v>
      </c>
      <c r="Y49" s="42">
        <v>88</v>
      </c>
      <c r="Z49" s="4">
        <f t="shared" ref="Z49" si="10">SUM(G49:Y49)</f>
        <v>2714</v>
      </c>
      <c r="AA49" s="312" t="s">
        <v>1851</v>
      </c>
    </row>
    <row r="50" spans="1:27" ht="26.25" thickBot="1" x14ac:dyDescent="0.3">
      <c r="A50" s="262"/>
      <c r="B50" s="260"/>
      <c r="C50" s="260"/>
      <c r="D50" s="361"/>
      <c r="E50" s="358"/>
      <c r="F50" s="28" t="s">
        <v>3</v>
      </c>
      <c r="G50" s="43">
        <v>0</v>
      </c>
      <c r="H50" s="43">
        <v>287</v>
      </c>
      <c r="I50" s="43">
        <v>254</v>
      </c>
      <c r="J50" s="43">
        <v>274</v>
      </c>
      <c r="K50" s="43">
        <v>281</v>
      </c>
      <c r="L50" s="43">
        <v>221</v>
      </c>
      <c r="M50" s="43">
        <v>239</v>
      </c>
      <c r="N50" s="43">
        <v>71</v>
      </c>
      <c r="O50" s="43">
        <v>157</v>
      </c>
      <c r="P50" s="43">
        <v>67</v>
      </c>
      <c r="Q50" s="43">
        <v>69</v>
      </c>
      <c r="R50" s="43">
        <v>81</v>
      </c>
      <c r="S50" s="43">
        <v>70</v>
      </c>
      <c r="T50" s="43">
        <v>73</v>
      </c>
      <c r="U50" s="43">
        <v>67</v>
      </c>
      <c r="V50" s="43">
        <v>57</v>
      </c>
      <c r="W50" s="43">
        <v>71</v>
      </c>
      <c r="X50" s="43">
        <v>48</v>
      </c>
      <c r="Y50" s="43">
        <v>88</v>
      </c>
      <c r="Z50" s="1">
        <f>SUM(G50:Y50)</f>
        <v>2475</v>
      </c>
      <c r="AA50" s="362"/>
    </row>
    <row r="51" spans="1:27" x14ac:dyDescent="0.25">
      <c r="A51" s="261" t="s">
        <v>120</v>
      </c>
      <c r="B51" s="259" t="s">
        <v>8</v>
      </c>
      <c r="C51" s="259"/>
      <c r="D51" s="360" t="s">
        <v>342</v>
      </c>
      <c r="E51" s="357" t="s">
        <v>343</v>
      </c>
      <c r="F51" s="27" t="s">
        <v>6</v>
      </c>
      <c r="G51" s="42">
        <v>274</v>
      </c>
      <c r="H51" s="42">
        <v>295</v>
      </c>
      <c r="I51" s="42">
        <v>301</v>
      </c>
      <c r="J51" s="42">
        <v>274</v>
      </c>
      <c r="K51" s="42">
        <v>338</v>
      </c>
      <c r="L51" s="42">
        <v>209</v>
      </c>
      <c r="M51" s="42">
        <v>261</v>
      </c>
      <c r="N51" s="42">
        <v>147</v>
      </c>
      <c r="O51" s="42">
        <v>155</v>
      </c>
      <c r="P51" s="42">
        <v>91</v>
      </c>
      <c r="Q51" s="42">
        <v>154</v>
      </c>
      <c r="R51" s="42">
        <v>118</v>
      </c>
      <c r="S51" s="42">
        <v>160</v>
      </c>
      <c r="T51" s="42">
        <v>161</v>
      </c>
      <c r="U51" s="42">
        <v>135</v>
      </c>
      <c r="V51" s="42">
        <v>136</v>
      </c>
      <c r="W51" s="42">
        <v>153</v>
      </c>
      <c r="X51" s="42">
        <v>156</v>
      </c>
      <c r="Y51" s="42">
        <v>155</v>
      </c>
      <c r="Z51" s="4">
        <f t="shared" ref="Z51:Z52" si="11">SUM(G51:Y51)</f>
        <v>3673</v>
      </c>
      <c r="AA51" s="312"/>
    </row>
    <row r="52" spans="1:27" ht="26.25" thickBot="1" x14ac:dyDescent="0.3">
      <c r="A52" s="262"/>
      <c r="B52" s="260"/>
      <c r="C52" s="260"/>
      <c r="D52" s="361"/>
      <c r="E52" s="358"/>
      <c r="F52" s="28" t="s">
        <v>3</v>
      </c>
      <c r="G52" s="43">
        <v>274</v>
      </c>
      <c r="H52" s="43">
        <v>295</v>
      </c>
      <c r="I52" s="43">
        <v>301</v>
      </c>
      <c r="J52" s="43">
        <v>274</v>
      </c>
      <c r="K52" s="43">
        <v>338</v>
      </c>
      <c r="L52" s="43">
        <v>209</v>
      </c>
      <c r="M52" s="43">
        <v>261</v>
      </c>
      <c r="N52" s="43">
        <v>147</v>
      </c>
      <c r="O52" s="43">
        <v>155</v>
      </c>
      <c r="P52" s="43">
        <v>91</v>
      </c>
      <c r="Q52" s="43">
        <v>154</v>
      </c>
      <c r="R52" s="43">
        <v>118</v>
      </c>
      <c r="S52" s="43">
        <v>160</v>
      </c>
      <c r="T52" s="43">
        <v>161</v>
      </c>
      <c r="U52" s="43">
        <v>135</v>
      </c>
      <c r="V52" s="43">
        <v>136</v>
      </c>
      <c r="W52" s="43">
        <v>153</v>
      </c>
      <c r="X52" s="43">
        <v>156</v>
      </c>
      <c r="Y52" s="43">
        <v>155</v>
      </c>
      <c r="Z52" s="1">
        <f t="shared" si="11"/>
        <v>3673</v>
      </c>
      <c r="AA52" s="362"/>
    </row>
    <row r="53" spans="1:27" x14ac:dyDescent="0.25">
      <c r="A53" s="261" t="s">
        <v>128</v>
      </c>
      <c r="B53" s="259" t="s">
        <v>8</v>
      </c>
      <c r="C53" s="259"/>
      <c r="D53" s="360" t="s">
        <v>344</v>
      </c>
      <c r="E53" s="357" t="s">
        <v>345</v>
      </c>
      <c r="F53" s="27" t="s">
        <v>6</v>
      </c>
      <c r="G53" s="42">
        <v>243</v>
      </c>
      <c r="H53" s="42">
        <v>270</v>
      </c>
      <c r="I53" s="42">
        <v>271</v>
      </c>
      <c r="J53" s="42">
        <v>258</v>
      </c>
      <c r="K53" s="42">
        <v>307</v>
      </c>
      <c r="L53" s="42">
        <v>225</v>
      </c>
      <c r="M53" s="42">
        <v>306</v>
      </c>
      <c r="N53" s="42">
        <v>198</v>
      </c>
      <c r="O53" s="42">
        <v>177</v>
      </c>
      <c r="P53" s="42">
        <v>132</v>
      </c>
      <c r="Q53" s="42">
        <v>140</v>
      </c>
      <c r="R53" s="42">
        <v>88</v>
      </c>
      <c r="S53" s="42">
        <v>112</v>
      </c>
      <c r="T53" s="42">
        <v>104</v>
      </c>
      <c r="U53" s="42">
        <v>66</v>
      </c>
      <c r="V53" s="42">
        <v>112</v>
      </c>
      <c r="W53" s="42">
        <v>70</v>
      </c>
      <c r="X53" s="42">
        <v>152</v>
      </c>
      <c r="Y53" s="42">
        <v>117</v>
      </c>
      <c r="Z53" s="4">
        <f t="shared" ref="Z53" si="12">SUM(G53:Y53)</f>
        <v>3348</v>
      </c>
      <c r="AA53" s="312"/>
    </row>
    <row r="54" spans="1:27" ht="26.25" thickBot="1" x14ac:dyDescent="0.3">
      <c r="A54" s="262"/>
      <c r="B54" s="260"/>
      <c r="C54" s="260"/>
      <c r="D54" s="361"/>
      <c r="E54" s="358"/>
      <c r="F54" s="28" t="s">
        <v>3</v>
      </c>
      <c r="G54" s="43">
        <v>243</v>
      </c>
      <c r="H54" s="43">
        <v>270</v>
      </c>
      <c r="I54" s="43">
        <v>271</v>
      </c>
      <c r="J54" s="43">
        <v>258</v>
      </c>
      <c r="K54" s="43">
        <v>307</v>
      </c>
      <c r="L54" s="43">
        <v>225</v>
      </c>
      <c r="M54" s="43">
        <v>306</v>
      </c>
      <c r="N54" s="43">
        <v>198</v>
      </c>
      <c r="O54" s="43">
        <v>177</v>
      </c>
      <c r="P54" s="43">
        <v>132</v>
      </c>
      <c r="Q54" s="43">
        <v>140</v>
      </c>
      <c r="R54" s="43">
        <v>88</v>
      </c>
      <c r="S54" s="43">
        <v>112</v>
      </c>
      <c r="T54" s="43">
        <v>104</v>
      </c>
      <c r="U54" s="43">
        <v>66</v>
      </c>
      <c r="V54" s="43">
        <v>112</v>
      </c>
      <c r="W54" s="43">
        <v>70</v>
      </c>
      <c r="X54" s="43">
        <v>152</v>
      </c>
      <c r="Y54" s="43">
        <v>117</v>
      </c>
      <c r="Z54" s="1">
        <f>SUM(G54:Y54)</f>
        <v>3348</v>
      </c>
      <c r="AA54" s="362"/>
    </row>
    <row r="55" spans="1:27" x14ac:dyDescent="0.25">
      <c r="A55" s="261" t="s">
        <v>133</v>
      </c>
      <c r="B55" s="259" t="s">
        <v>8</v>
      </c>
      <c r="C55" s="259"/>
      <c r="D55" s="360" t="s">
        <v>346</v>
      </c>
      <c r="E55" s="357" t="s">
        <v>528</v>
      </c>
      <c r="F55" s="27" t="s">
        <v>6</v>
      </c>
      <c r="G55" s="42">
        <v>135</v>
      </c>
      <c r="H55" s="42">
        <v>134</v>
      </c>
      <c r="I55" s="42">
        <v>138</v>
      </c>
      <c r="J55" s="42">
        <v>131</v>
      </c>
      <c r="K55" s="42">
        <v>129</v>
      </c>
      <c r="L55" s="42">
        <v>107</v>
      </c>
      <c r="M55" s="42">
        <v>119</v>
      </c>
      <c r="N55" s="42">
        <v>86</v>
      </c>
      <c r="O55" s="42">
        <v>70</v>
      </c>
      <c r="P55" s="42">
        <v>68</v>
      </c>
      <c r="Q55" s="42">
        <v>59</v>
      </c>
      <c r="R55" s="42">
        <v>74</v>
      </c>
      <c r="S55" s="42">
        <v>44</v>
      </c>
      <c r="T55" s="42">
        <v>47</v>
      </c>
      <c r="U55" s="42">
        <v>48</v>
      </c>
      <c r="V55" s="42">
        <v>46</v>
      </c>
      <c r="W55" s="42">
        <v>39</v>
      </c>
      <c r="X55" s="42">
        <v>47</v>
      </c>
      <c r="Y55" s="42">
        <v>44</v>
      </c>
      <c r="Z55" s="4">
        <f t="shared" ref="Z55" si="13">SUM(G55:Y55)</f>
        <v>1565</v>
      </c>
      <c r="AA55" s="312"/>
    </row>
    <row r="56" spans="1:27" ht="26.25" thickBot="1" x14ac:dyDescent="0.3">
      <c r="A56" s="262"/>
      <c r="B56" s="260"/>
      <c r="C56" s="260"/>
      <c r="D56" s="361"/>
      <c r="E56" s="358"/>
      <c r="F56" s="28" t="s">
        <v>3</v>
      </c>
      <c r="G56" s="43">
        <v>135</v>
      </c>
      <c r="H56" s="43">
        <v>134</v>
      </c>
      <c r="I56" s="43">
        <v>138</v>
      </c>
      <c r="J56" s="43">
        <v>131</v>
      </c>
      <c r="K56" s="43">
        <v>129</v>
      </c>
      <c r="L56" s="43">
        <v>107</v>
      </c>
      <c r="M56" s="43">
        <v>119</v>
      </c>
      <c r="N56" s="43">
        <v>86</v>
      </c>
      <c r="O56" s="43">
        <v>70</v>
      </c>
      <c r="P56" s="43">
        <v>68</v>
      </c>
      <c r="Q56" s="43">
        <v>59</v>
      </c>
      <c r="R56" s="43">
        <v>74</v>
      </c>
      <c r="S56" s="43">
        <v>44</v>
      </c>
      <c r="T56" s="43">
        <v>47</v>
      </c>
      <c r="U56" s="43">
        <v>48</v>
      </c>
      <c r="V56" s="43">
        <v>46</v>
      </c>
      <c r="W56" s="43">
        <v>39</v>
      </c>
      <c r="X56" s="43">
        <v>47</v>
      </c>
      <c r="Y56" s="43">
        <v>44</v>
      </c>
      <c r="Z56" s="1">
        <f>SUM(G56:Y56)</f>
        <v>1565</v>
      </c>
      <c r="AA56" s="362"/>
    </row>
    <row r="57" spans="1:27" x14ac:dyDescent="0.25">
      <c r="A57" s="261" t="s">
        <v>136</v>
      </c>
      <c r="B57" s="259" t="s">
        <v>8</v>
      </c>
      <c r="C57" s="259"/>
      <c r="D57" s="360" t="s">
        <v>347</v>
      </c>
      <c r="E57" s="357" t="s">
        <v>529</v>
      </c>
      <c r="F57" s="27" t="s">
        <v>6</v>
      </c>
      <c r="G57" s="42">
        <v>224</v>
      </c>
      <c r="H57" s="42">
        <v>256</v>
      </c>
      <c r="I57" s="42">
        <v>185</v>
      </c>
      <c r="J57" s="42">
        <v>212</v>
      </c>
      <c r="K57" s="42">
        <v>231</v>
      </c>
      <c r="L57" s="42">
        <v>241</v>
      </c>
      <c r="M57" s="42">
        <v>155</v>
      </c>
      <c r="N57" s="42">
        <v>98</v>
      </c>
      <c r="O57" s="42">
        <v>176</v>
      </c>
      <c r="P57" s="42">
        <v>50</v>
      </c>
      <c r="Q57" s="42">
        <v>184</v>
      </c>
      <c r="R57" s="42">
        <v>109</v>
      </c>
      <c r="S57" s="42">
        <v>156</v>
      </c>
      <c r="T57" s="42">
        <v>110</v>
      </c>
      <c r="U57" s="42">
        <v>112</v>
      </c>
      <c r="V57" s="42">
        <v>90</v>
      </c>
      <c r="W57" s="42">
        <v>143</v>
      </c>
      <c r="X57" s="42">
        <v>143</v>
      </c>
      <c r="Y57" s="42">
        <v>164</v>
      </c>
      <c r="Z57" s="4">
        <f t="shared" ref="Z57" si="14">SUM(G57:Y57)</f>
        <v>3039</v>
      </c>
      <c r="AA57" s="312"/>
    </row>
    <row r="58" spans="1:27" ht="26.25" thickBot="1" x14ac:dyDescent="0.3">
      <c r="A58" s="262"/>
      <c r="B58" s="260"/>
      <c r="C58" s="260"/>
      <c r="D58" s="361"/>
      <c r="E58" s="358"/>
      <c r="F58" s="28" t="s">
        <v>3</v>
      </c>
      <c r="G58" s="43">
        <v>224</v>
      </c>
      <c r="H58" s="43">
        <v>256</v>
      </c>
      <c r="I58" s="43">
        <v>185</v>
      </c>
      <c r="J58" s="43">
        <v>212</v>
      </c>
      <c r="K58" s="43">
        <v>231</v>
      </c>
      <c r="L58" s="43">
        <v>241</v>
      </c>
      <c r="M58" s="43">
        <v>155</v>
      </c>
      <c r="N58" s="43">
        <v>98</v>
      </c>
      <c r="O58" s="43">
        <v>176</v>
      </c>
      <c r="P58" s="43">
        <v>50</v>
      </c>
      <c r="Q58" s="43">
        <v>184</v>
      </c>
      <c r="R58" s="43">
        <v>109</v>
      </c>
      <c r="S58" s="43">
        <v>156</v>
      </c>
      <c r="T58" s="43">
        <v>110</v>
      </c>
      <c r="U58" s="43">
        <v>112</v>
      </c>
      <c r="V58" s="43">
        <v>90</v>
      </c>
      <c r="W58" s="43">
        <v>143</v>
      </c>
      <c r="X58" s="43">
        <v>143</v>
      </c>
      <c r="Y58" s="43">
        <v>164</v>
      </c>
      <c r="Z58" s="1">
        <f>SUM(G58:Y58)</f>
        <v>3039</v>
      </c>
      <c r="AA58" s="362"/>
    </row>
    <row r="59" spans="1:27" x14ac:dyDescent="0.25">
      <c r="A59" s="261" t="s">
        <v>141</v>
      </c>
      <c r="B59" s="259" t="s">
        <v>8</v>
      </c>
      <c r="C59" s="259"/>
      <c r="D59" s="360" t="s">
        <v>348</v>
      </c>
      <c r="E59" s="357" t="s">
        <v>530</v>
      </c>
      <c r="F59" s="27" t="s">
        <v>6</v>
      </c>
      <c r="G59" s="42">
        <v>136</v>
      </c>
      <c r="H59" s="42">
        <v>174</v>
      </c>
      <c r="I59" s="42">
        <v>175</v>
      </c>
      <c r="J59" s="42">
        <v>185</v>
      </c>
      <c r="K59" s="42">
        <v>159</v>
      </c>
      <c r="L59" s="42">
        <v>185</v>
      </c>
      <c r="M59" s="42">
        <v>139</v>
      </c>
      <c r="N59" s="42">
        <v>130</v>
      </c>
      <c r="O59" s="42">
        <v>89</v>
      </c>
      <c r="P59" s="42">
        <v>87</v>
      </c>
      <c r="Q59" s="42">
        <v>97</v>
      </c>
      <c r="R59" s="42">
        <v>41</v>
      </c>
      <c r="S59" s="42">
        <v>59</v>
      </c>
      <c r="T59" s="42">
        <v>46</v>
      </c>
      <c r="U59" s="42">
        <v>80</v>
      </c>
      <c r="V59" s="42">
        <v>86</v>
      </c>
      <c r="W59" s="42">
        <v>91</v>
      </c>
      <c r="X59" s="42">
        <v>115</v>
      </c>
      <c r="Y59" s="42">
        <v>131</v>
      </c>
      <c r="Z59" s="4">
        <f t="shared" ref="Z59" si="15">SUM(G59:Y59)</f>
        <v>2205</v>
      </c>
      <c r="AA59" s="312"/>
    </row>
    <row r="60" spans="1:27" ht="26.25" thickBot="1" x14ac:dyDescent="0.3">
      <c r="A60" s="262"/>
      <c r="B60" s="260"/>
      <c r="C60" s="260"/>
      <c r="D60" s="361"/>
      <c r="E60" s="358"/>
      <c r="F60" s="28" t="s">
        <v>3</v>
      </c>
      <c r="G60" s="43">
        <v>136</v>
      </c>
      <c r="H60" s="43">
        <v>174</v>
      </c>
      <c r="I60" s="43">
        <v>175</v>
      </c>
      <c r="J60" s="43">
        <v>185</v>
      </c>
      <c r="K60" s="43">
        <v>159</v>
      </c>
      <c r="L60" s="43">
        <v>185</v>
      </c>
      <c r="M60" s="43">
        <v>139</v>
      </c>
      <c r="N60" s="43">
        <v>130</v>
      </c>
      <c r="O60" s="43">
        <v>89</v>
      </c>
      <c r="P60" s="43">
        <v>87</v>
      </c>
      <c r="Q60" s="43">
        <v>97</v>
      </c>
      <c r="R60" s="43">
        <v>41</v>
      </c>
      <c r="S60" s="43">
        <v>59</v>
      </c>
      <c r="T60" s="43">
        <v>46</v>
      </c>
      <c r="U60" s="43">
        <v>80</v>
      </c>
      <c r="V60" s="43">
        <v>86</v>
      </c>
      <c r="W60" s="43">
        <v>91</v>
      </c>
      <c r="X60" s="43">
        <v>115</v>
      </c>
      <c r="Y60" s="43">
        <v>131</v>
      </c>
      <c r="Z60" s="1">
        <f>SUM(G60:Y60)</f>
        <v>2205</v>
      </c>
      <c r="AA60" s="362"/>
    </row>
    <row r="61" spans="1:27" x14ac:dyDescent="0.25">
      <c r="A61" s="261" t="s">
        <v>158</v>
      </c>
      <c r="B61" s="259" t="s">
        <v>8</v>
      </c>
      <c r="C61" s="259"/>
      <c r="D61" s="360" t="s">
        <v>349</v>
      </c>
      <c r="E61" s="357" t="s">
        <v>531</v>
      </c>
      <c r="F61" s="27" t="s">
        <v>6</v>
      </c>
      <c r="G61" s="42">
        <v>189</v>
      </c>
      <c r="H61" s="42">
        <v>192</v>
      </c>
      <c r="I61" s="42">
        <v>28</v>
      </c>
      <c r="J61" s="42">
        <v>218</v>
      </c>
      <c r="K61" s="42">
        <v>178</v>
      </c>
      <c r="L61" s="42">
        <v>204</v>
      </c>
      <c r="M61" s="42">
        <v>78</v>
      </c>
      <c r="N61" s="42">
        <v>166</v>
      </c>
      <c r="O61" s="42">
        <v>0</v>
      </c>
      <c r="P61" s="42">
        <v>100</v>
      </c>
      <c r="Q61" s="42">
        <v>156</v>
      </c>
      <c r="R61" s="42">
        <v>176</v>
      </c>
      <c r="S61" s="42">
        <v>175</v>
      </c>
      <c r="T61" s="42">
        <v>193</v>
      </c>
      <c r="U61" s="42">
        <v>67</v>
      </c>
      <c r="V61" s="42">
        <v>180</v>
      </c>
      <c r="W61" s="42">
        <v>120</v>
      </c>
      <c r="X61" s="42">
        <v>193</v>
      </c>
      <c r="Y61" s="42">
        <v>151</v>
      </c>
      <c r="Z61" s="4">
        <f t="shared" ref="Z61" si="16">SUM(G61:Y61)</f>
        <v>2764</v>
      </c>
      <c r="AA61" s="312" t="s">
        <v>1851</v>
      </c>
    </row>
    <row r="62" spans="1:27" ht="26.25" thickBot="1" x14ac:dyDescent="0.3">
      <c r="A62" s="262"/>
      <c r="B62" s="260"/>
      <c r="C62" s="260"/>
      <c r="D62" s="361"/>
      <c r="E62" s="358"/>
      <c r="F62" s="28" t="s">
        <v>3</v>
      </c>
      <c r="G62" s="43">
        <v>188</v>
      </c>
      <c r="H62" s="43">
        <v>192</v>
      </c>
      <c r="I62" s="43">
        <v>28</v>
      </c>
      <c r="J62" s="43">
        <v>217</v>
      </c>
      <c r="K62" s="43">
        <v>178</v>
      </c>
      <c r="L62" s="43">
        <v>204</v>
      </c>
      <c r="M62" s="43">
        <v>78</v>
      </c>
      <c r="N62" s="43">
        <v>165</v>
      </c>
      <c r="O62" s="43">
        <v>0</v>
      </c>
      <c r="P62" s="43">
        <v>100</v>
      </c>
      <c r="Q62" s="43">
        <v>156</v>
      </c>
      <c r="R62" s="43">
        <v>176</v>
      </c>
      <c r="S62" s="43">
        <v>175</v>
      </c>
      <c r="T62" s="43">
        <v>193</v>
      </c>
      <c r="U62" s="43">
        <v>67</v>
      </c>
      <c r="V62" s="43">
        <v>180</v>
      </c>
      <c r="W62" s="43">
        <v>120</v>
      </c>
      <c r="X62" s="43">
        <v>193</v>
      </c>
      <c r="Y62" s="43">
        <v>151</v>
      </c>
      <c r="Z62" s="1">
        <f>SUM(G62:Y62)</f>
        <v>2761</v>
      </c>
      <c r="AA62" s="362"/>
    </row>
    <row r="63" spans="1:27" x14ac:dyDescent="0.25">
      <c r="A63" s="261" t="s">
        <v>161</v>
      </c>
      <c r="B63" s="259" t="s">
        <v>8</v>
      </c>
      <c r="C63" s="259"/>
      <c r="D63" s="360" t="s">
        <v>350</v>
      </c>
      <c r="E63" s="357" t="s">
        <v>532</v>
      </c>
      <c r="F63" s="27" t="s">
        <v>6</v>
      </c>
      <c r="G63" s="42">
        <v>38</v>
      </c>
      <c r="H63" s="42">
        <v>41</v>
      </c>
      <c r="I63" s="42">
        <v>40</v>
      </c>
      <c r="J63" s="42">
        <v>33</v>
      </c>
      <c r="K63" s="42">
        <v>35</v>
      </c>
      <c r="L63" s="42">
        <v>35</v>
      </c>
      <c r="M63" s="42">
        <v>39</v>
      </c>
      <c r="N63" s="42">
        <v>0</v>
      </c>
      <c r="O63" s="42">
        <v>24</v>
      </c>
      <c r="P63" s="42">
        <v>24</v>
      </c>
      <c r="Q63" s="42">
        <v>27</v>
      </c>
      <c r="R63" s="42">
        <v>21</v>
      </c>
      <c r="S63" s="42">
        <v>20</v>
      </c>
      <c r="T63" s="42">
        <v>27</v>
      </c>
      <c r="U63" s="42">
        <v>24</v>
      </c>
      <c r="V63" s="42">
        <v>22</v>
      </c>
      <c r="W63" s="42">
        <v>19</v>
      </c>
      <c r="X63" s="42">
        <v>26</v>
      </c>
      <c r="Y63" s="42">
        <v>25</v>
      </c>
      <c r="Z63" s="4">
        <f>SUM(G63:Y63)</f>
        <v>520</v>
      </c>
      <c r="AA63" s="312"/>
    </row>
    <row r="64" spans="1:27" ht="26.25" thickBot="1" x14ac:dyDescent="0.3">
      <c r="A64" s="262"/>
      <c r="B64" s="260"/>
      <c r="C64" s="260"/>
      <c r="D64" s="361"/>
      <c r="E64" s="358"/>
      <c r="F64" s="28" t="s">
        <v>3</v>
      </c>
      <c r="G64" s="43">
        <v>38</v>
      </c>
      <c r="H64" s="43">
        <v>41</v>
      </c>
      <c r="I64" s="43">
        <v>40</v>
      </c>
      <c r="J64" s="43">
        <v>33</v>
      </c>
      <c r="K64" s="43">
        <v>35</v>
      </c>
      <c r="L64" s="43">
        <v>35</v>
      </c>
      <c r="M64" s="43">
        <v>39</v>
      </c>
      <c r="N64" s="43">
        <v>0</v>
      </c>
      <c r="O64" s="43">
        <v>24</v>
      </c>
      <c r="P64" s="43">
        <v>24</v>
      </c>
      <c r="Q64" s="43">
        <v>27</v>
      </c>
      <c r="R64" s="43">
        <v>21</v>
      </c>
      <c r="S64" s="43">
        <v>20</v>
      </c>
      <c r="T64" s="43">
        <v>27</v>
      </c>
      <c r="U64" s="43">
        <v>24</v>
      </c>
      <c r="V64" s="43">
        <v>22</v>
      </c>
      <c r="W64" s="43">
        <v>19</v>
      </c>
      <c r="X64" s="43">
        <v>26</v>
      </c>
      <c r="Y64" s="43">
        <v>25</v>
      </c>
      <c r="Z64" s="1">
        <f t="shared" ref="Z64" si="17">SUM(G64:Y64)</f>
        <v>520</v>
      </c>
      <c r="AA64" s="362"/>
    </row>
    <row r="65" spans="1:27" x14ac:dyDescent="0.25">
      <c r="A65" s="261" t="s">
        <v>164</v>
      </c>
      <c r="B65" s="259" t="s">
        <v>8</v>
      </c>
      <c r="C65" s="259"/>
      <c r="D65" s="360" t="s">
        <v>351</v>
      </c>
      <c r="E65" s="357" t="s">
        <v>533</v>
      </c>
      <c r="F65" s="27" t="s">
        <v>6</v>
      </c>
      <c r="G65" s="42">
        <v>236</v>
      </c>
      <c r="H65" s="42">
        <v>196</v>
      </c>
      <c r="I65" s="42">
        <v>213</v>
      </c>
      <c r="J65" s="42">
        <v>187</v>
      </c>
      <c r="K65" s="42">
        <v>138</v>
      </c>
      <c r="L65" s="42">
        <v>154</v>
      </c>
      <c r="M65" s="42">
        <v>121</v>
      </c>
      <c r="N65" s="42">
        <v>119</v>
      </c>
      <c r="O65" s="42">
        <v>38</v>
      </c>
      <c r="P65" s="42">
        <v>96</v>
      </c>
      <c r="Q65" s="42">
        <v>70</v>
      </c>
      <c r="R65" s="42">
        <v>62</v>
      </c>
      <c r="S65" s="42">
        <v>41</v>
      </c>
      <c r="T65" s="42">
        <v>57</v>
      </c>
      <c r="U65" s="42">
        <v>41</v>
      </c>
      <c r="V65" s="42">
        <v>57</v>
      </c>
      <c r="W65" s="42">
        <v>68</v>
      </c>
      <c r="X65" s="42">
        <v>69</v>
      </c>
      <c r="Y65" s="42">
        <v>77</v>
      </c>
      <c r="Z65" s="4">
        <f t="shared" ref="Z65:Z66" si="18">SUM(G65:Y65)</f>
        <v>2040</v>
      </c>
      <c r="AA65" s="312"/>
    </row>
    <row r="66" spans="1:27" ht="26.25" thickBot="1" x14ac:dyDescent="0.3">
      <c r="A66" s="262"/>
      <c r="B66" s="260"/>
      <c r="C66" s="260"/>
      <c r="D66" s="361"/>
      <c r="E66" s="358"/>
      <c r="F66" s="28" t="s">
        <v>3</v>
      </c>
      <c r="G66" s="43">
        <v>236</v>
      </c>
      <c r="H66" s="43">
        <v>196</v>
      </c>
      <c r="I66" s="43">
        <v>213</v>
      </c>
      <c r="J66" s="43">
        <v>187</v>
      </c>
      <c r="K66" s="43">
        <v>138</v>
      </c>
      <c r="L66" s="43">
        <v>154</v>
      </c>
      <c r="M66" s="43">
        <v>121</v>
      </c>
      <c r="N66" s="43">
        <v>119</v>
      </c>
      <c r="O66" s="43">
        <v>38</v>
      </c>
      <c r="P66" s="43">
        <v>96</v>
      </c>
      <c r="Q66" s="43">
        <v>70</v>
      </c>
      <c r="R66" s="43">
        <v>62</v>
      </c>
      <c r="S66" s="43">
        <v>41</v>
      </c>
      <c r="T66" s="43">
        <v>57</v>
      </c>
      <c r="U66" s="43">
        <v>41</v>
      </c>
      <c r="V66" s="43">
        <v>57</v>
      </c>
      <c r="W66" s="43">
        <v>68</v>
      </c>
      <c r="X66" s="43">
        <v>69</v>
      </c>
      <c r="Y66" s="43">
        <v>77</v>
      </c>
      <c r="Z66" s="1">
        <f t="shared" si="18"/>
        <v>2040</v>
      </c>
      <c r="AA66" s="362"/>
    </row>
    <row r="67" spans="1:27" x14ac:dyDescent="0.25">
      <c r="A67" s="261" t="s">
        <v>167</v>
      </c>
      <c r="B67" s="259" t="s">
        <v>8</v>
      </c>
      <c r="C67" s="259"/>
      <c r="D67" s="360" t="s">
        <v>352</v>
      </c>
      <c r="E67" s="357" t="s">
        <v>534</v>
      </c>
      <c r="F67" s="27" t="s">
        <v>6</v>
      </c>
      <c r="G67" s="42">
        <v>183</v>
      </c>
      <c r="H67" s="42">
        <v>187</v>
      </c>
      <c r="I67" s="42">
        <v>204</v>
      </c>
      <c r="J67" s="42">
        <v>202</v>
      </c>
      <c r="K67" s="42">
        <v>196</v>
      </c>
      <c r="L67" s="42">
        <v>183</v>
      </c>
      <c r="M67" s="42">
        <v>181</v>
      </c>
      <c r="N67" s="42">
        <v>69</v>
      </c>
      <c r="O67" s="42">
        <v>150</v>
      </c>
      <c r="P67" s="42">
        <v>66</v>
      </c>
      <c r="Q67" s="42">
        <v>96</v>
      </c>
      <c r="R67" s="42">
        <v>68</v>
      </c>
      <c r="S67" s="42">
        <v>46</v>
      </c>
      <c r="T67" s="42">
        <v>76</v>
      </c>
      <c r="U67" s="42">
        <v>96</v>
      </c>
      <c r="V67" s="42">
        <v>99</v>
      </c>
      <c r="W67" s="42">
        <v>97</v>
      </c>
      <c r="X67" s="42">
        <v>127</v>
      </c>
      <c r="Y67" s="42">
        <v>110</v>
      </c>
      <c r="Z67" s="4">
        <f t="shared" ref="Z67:Z68" si="19">SUM(G67:Y67)</f>
        <v>2436</v>
      </c>
      <c r="AA67" s="312"/>
    </row>
    <row r="68" spans="1:27" ht="26.25" thickBot="1" x14ac:dyDescent="0.3">
      <c r="A68" s="262"/>
      <c r="B68" s="260"/>
      <c r="C68" s="260"/>
      <c r="D68" s="361"/>
      <c r="E68" s="358"/>
      <c r="F68" s="28" t="s">
        <v>3</v>
      </c>
      <c r="G68" s="43">
        <v>183</v>
      </c>
      <c r="H68" s="43">
        <v>187</v>
      </c>
      <c r="I68" s="43">
        <v>204</v>
      </c>
      <c r="J68" s="43">
        <v>202</v>
      </c>
      <c r="K68" s="43">
        <v>196</v>
      </c>
      <c r="L68" s="43">
        <v>183</v>
      </c>
      <c r="M68" s="43">
        <v>181</v>
      </c>
      <c r="N68" s="43">
        <v>69</v>
      </c>
      <c r="O68" s="43">
        <v>150</v>
      </c>
      <c r="P68" s="43">
        <v>66</v>
      </c>
      <c r="Q68" s="43">
        <v>96</v>
      </c>
      <c r="R68" s="43">
        <v>68</v>
      </c>
      <c r="S68" s="43">
        <v>46</v>
      </c>
      <c r="T68" s="43">
        <v>76</v>
      </c>
      <c r="U68" s="43">
        <v>96</v>
      </c>
      <c r="V68" s="43">
        <v>99</v>
      </c>
      <c r="W68" s="43">
        <v>97</v>
      </c>
      <c r="X68" s="43">
        <v>127</v>
      </c>
      <c r="Y68" s="43">
        <v>110</v>
      </c>
      <c r="Z68" s="1">
        <f t="shared" si="19"/>
        <v>2436</v>
      </c>
      <c r="AA68" s="362"/>
    </row>
    <row r="69" spans="1:27" x14ac:dyDescent="0.25">
      <c r="A69" s="261" t="s">
        <v>353</v>
      </c>
      <c r="B69" s="259" t="s">
        <v>8</v>
      </c>
      <c r="C69" s="259"/>
      <c r="D69" s="360" t="s">
        <v>354</v>
      </c>
      <c r="E69" s="357" t="s">
        <v>355</v>
      </c>
      <c r="F69" s="27" t="s">
        <v>6</v>
      </c>
      <c r="G69" s="42">
        <v>360</v>
      </c>
      <c r="H69" s="42">
        <v>351</v>
      </c>
      <c r="I69" s="42">
        <v>367</v>
      </c>
      <c r="J69" s="42">
        <v>279</v>
      </c>
      <c r="K69" s="42">
        <v>275</v>
      </c>
      <c r="L69" s="42">
        <v>214</v>
      </c>
      <c r="M69" s="42">
        <v>149</v>
      </c>
      <c r="N69" s="42">
        <v>87</v>
      </c>
      <c r="O69" s="42">
        <v>86</v>
      </c>
      <c r="P69" s="42">
        <v>78</v>
      </c>
      <c r="Q69" s="42">
        <v>73</v>
      </c>
      <c r="R69" s="42">
        <v>69</v>
      </c>
      <c r="S69" s="42">
        <v>102</v>
      </c>
      <c r="T69" s="42">
        <v>88</v>
      </c>
      <c r="U69" s="42">
        <v>104</v>
      </c>
      <c r="V69" s="42">
        <v>106</v>
      </c>
      <c r="W69" s="42">
        <v>108</v>
      </c>
      <c r="X69" s="42">
        <v>100</v>
      </c>
      <c r="Y69" s="42">
        <v>122</v>
      </c>
      <c r="Z69" s="4">
        <f t="shared" ref="Z69:Z70" si="20">SUM(G69:Y69)</f>
        <v>3118</v>
      </c>
      <c r="AA69" s="312"/>
    </row>
    <row r="70" spans="1:27" ht="26.25" thickBot="1" x14ac:dyDescent="0.3">
      <c r="A70" s="262"/>
      <c r="B70" s="260"/>
      <c r="C70" s="260"/>
      <c r="D70" s="361"/>
      <c r="E70" s="358"/>
      <c r="F70" s="28" t="s">
        <v>3</v>
      </c>
      <c r="G70" s="43">
        <v>360</v>
      </c>
      <c r="H70" s="43">
        <v>351</v>
      </c>
      <c r="I70" s="43">
        <v>367</v>
      </c>
      <c r="J70" s="43">
        <v>279</v>
      </c>
      <c r="K70" s="43">
        <v>275</v>
      </c>
      <c r="L70" s="43">
        <v>214</v>
      </c>
      <c r="M70" s="43">
        <v>149</v>
      </c>
      <c r="N70" s="43">
        <v>87</v>
      </c>
      <c r="O70" s="43">
        <v>86</v>
      </c>
      <c r="P70" s="43">
        <v>78</v>
      </c>
      <c r="Q70" s="43">
        <v>73</v>
      </c>
      <c r="R70" s="43">
        <v>69</v>
      </c>
      <c r="S70" s="43">
        <v>102</v>
      </c>
      <c r="T70" s="43">
        <v>88</v>
      </c>
      <c r="U70" s="43">
        <v>104</v>
      </c>
      <c r="V70" s="43">
        <v>106</v>
      </c>
      <c r="W70" s="43">
        <v>108</v>
      </c>
      <c r="X70" s="43">
        <v>100</v>
      </c>
      <c r="Y70" s="43">
        <v>122</v>
      </c>
      <c r="Z70" s="1">
        <f t="shared" si="20"/>
        <v>3118</v>
      </c>
      <c r="AA70" s="362"/>
    </row>
    <row r="71" spans="1:27" x14ac:dyDescent="0.25">
      <c r="A71" s="261" t="s">
        <v>356</v>
      </c>
      <c r="B71" s="259" t="s">
        <v>8</v>
      </c>
      <c r="C71" s="259"/>
      <c r="D71" s="360" t="s">
        <v>357</v>
      </c>
      <c r="E71" s="357" t="s">
        <v>358</v>
      </c>
      <c r="F71" s="27" t="s">
        <v>6</v>
      </c>
      <c r="G71" s="42">
        <v>154</v>
      </c>
      <c r="H71" s="42">
        <v>166</v>
      </c>
      <c r="I71" s="42">
        <v>133</v>
      </c>
      <c r="J71" s="42">
        <v>193</v>
      </c>
      <c r="K71" s="42">
        <v>178</v>
      </c>
      <c r="L71" s="42">
        <v>161</v>
      </c>
      <c r="M71" s="42">
        <v>137</v>
      </c>
      <c r="N71" s="42">
        <v>78</v>
      </c>
      <c r="O71" s="42">
        <v>114</v>
      </c>
      <c r="P71" s="42">
        <v>75</v>
      </c>
      <c r="Q71" s="42">
        <v>103</v>
      </c>
      <c r="R71" s="42">
        <v>101</v>
      </c>
      <c r="S71" s="42">
        <v>95</v>
      </c>
      <c r="T71" s="42">
        <v>98</v>
      </c>
      <c r="U71" s="42">
        <v>73</v>
      </c>
      <c r="V71" s="42">
        <v>86</v>
      </c>
      <c r="W71" s="42">
        <v>47</v>
      </c>
      <c r="X71" s="42">
        <v>76</v>
      </c>
      <c r="Y71" s="42">
        <v>77</v>
      </c>
      <c r="Z71" s="4">
        <f>SUM(G71:Y71)</f>
        <v>2145</v>
      </c>
      <c r="AA71" s="312"/>
    </row>
    <row r="72" spans="1:27" ht="26.25" thickBot="1" x14ac:dyDescent="0.3">
      <c r="A72" s="262"/>
      <c r="B72" s="260"/>
      <c r="C72" s="260"/>
      <c r="D72" s="361"/>
      <c r="E72" s="358"/>
      <c r="F72" s="28" t="s">
        <v>3</v>
      </c>
      <c r="G72" s="43">
        <v>154</v>
      </c>
      <c r="H72" s="43">
        <v>166</v>
      </c>
      <c r="I72" s="43">
        <v>133</v>
      </c>
      <c r="J72" s="43">
        <v>193</v>
      </c>
      <c r="K72" s="43">
        <v>178</v>
      </c>
      <c r="L72" s="43">
        <v>161</v>
      </c>
      <c r="M72" s="43">
        <v>137</v>
      </c>
      <c r="N72" s="43">
        <v>78</v>
      </c>
      <c r="O72" s="43">
        <v>114</v>
      </c>
      <c r="P72" s="43">
        <v>75</v>
      </c>
      <c r="Q72" s="43">
        <v>103</v>
      </c>
      <c r="R72" s="43">
        <v>101</v>
      </c>
      <c r="S72" s="43">
        <v>95</v>
      </c>
      <c r="T72" s="43">
        <v>98</v>
      </c>
      <c r="U72" s="43">
        <v>73</v>
      </c>
      <c r="V72" s="43">
        <v>86</v>
      </c>
      <c r="W72" s="43">
        <v>47</v>
      </c>
      <c r="X72" s="43">
        <v>76</v>
      </c>
      <c r="Y72" s="43">
        <v>77</v>
      </c>
      <c r="Z72" s="1">
        <f t="shared" ref="Z72:Z73" si="21">SUM(G72:Y72)</f>
        <v>2145</v>
      </c>
      <c r="AA72" s="362"/>
    </row>
    <row r="73" spans="1:27" x14ac:dyDescent="0.25">
      <c r="A73" s="261" t="s">
        <v>359</v>
      </c>
      <c r="B73" s="259" t="s">
        <v>8</v>
      </c>
      <c r="C73" s="259"/>
      <c r="D73" s="360" t="s">
        <v>360</v>
      </c>
      <c r="E73" s="357" t="s">
        <v>361</v>
      </c>
      <c r="F73" s="27" t="s">
        <v>6</v>
      </c>
      <c r="G73" s="42">
        <v>110</v>
      </c>
      <c r="H73" s="42">
        <v>111</v>
      </c>
      <c r="I73" s="42">
        <v>100</v>
      </c>
      <c r="J73" s="42">
        <v>104</v>
      </c>
      <c r="K73" s="42">
        <v>97</v>
      </c>
      <c r="L73" s="42">
        <v>93</v>
      </c>
      <c r="M73" s="42">
        <v>102</v>
      </c>
      <c r="N73" s="42">
        <v>89</v>
      </c>
      <c r="O73" s="42">
        <v>102</v>
      </c>
      <c r="P73" s="42">
        <v>63</v>
      </c>
      <c r="Q73" s="42">
        <v>111</v>
      </c>
      <c r="R73" s="42">
        <v>76</v>
      </c>
      <c r="S73" s="42">
        <v>125</v>
      </c>
      <c r="T73" s="42">
        <v>128</v>
      </c>
      <c r="U73" s="42">
        <v>119</v>
      </c>
      <c r="V73" s="42">
        <v>103</v>
      </c>
      <c r="W73" s="42">
        <v>114</v>
      </c>
      <c r="X73" s="42">
        <v>106</v>
      </c>
      <c r="Y73" s="42">
        <v>118</v>
      </c>
      <c r="Z73" s="4">
        <f t="shared" si="21"/>
        <v>1971</v>
      </c>
      <c r="AA73" s="312"/>
    </row>
    <row r="74" spans="1:27" ht="26.25" thickBot="1" x14ac:dyDescent="0.3">
      <c r="A74" s="262"/>
      <c r="B74" s="260"/>
      <c r="C74" s="260"/>
      <c r="D74" s="361"/>
      <c r="E74" s="358"/>
      <c r="F74" s="28" t="s">
        <v>3</v>
      </c>
      <c r="G74" s="43">
        <v>110</v>
      </c>
      <c r="H74" s="43">
        <v>111</v>
      </c>
      <c r="I74" s="43">
        <v>100</v>
      </c>
      <c r="J74" s="43">
        <v>104</v>
      </c>
      <c r="K74" s="43">
        <v>97</v>
      </c>
      <c r="L74" s="43">
        <v>93</v>
      </c>
      <c r="M74" s="43">
        <v>102</v>
      </c>
      <c r="N74" s="43">
        <v>89</v>
      </c>
      <c r="O74" s="43">
        <v>102</v>
      </c>
      <c r="P74" s="43">
        <v>63</v>
      </c>
      <c r="Q74" s="43">
        <v>111</v>
      </c>
      <c r="R74" s="43">
        <v>76</v>
      </c>
      <c r="S74" s="43">
        <v>125</v>
      </c>
      <c r="T74" s="43">
        <v>128</v>
      </c>
      <c r="U74" s="43">
        <v>119</v>
      </c>
      <c r="V74" s="43">
        <v>103</v>
      </c>
      <c r="W74" s="43">
        <v>114</v>
      </c>
      <c r="X74" s="43">
        <v>106</v>
      </c>
      <c r="Y74" s="43">
        <v>118</v>
      </c>
      <c r="Z74" s="1">
        <f>SUM(G74:Y74)</f>
        <v>1971</v>
      </c>
      <c r="AA74" s="362"/>
    </row>
    <row r="75" spans="1:27" x14ac:dyDescent="0.25">
      <c r="A75" s="261" t="s">
        <v>362</v>
      </c>
      <c r="B75" s="259" t="s">
        <v>8</v>
      </c>
      <c r="C75" s="259"/>
      <c r="D75" s="360" t="s">
        <v>363</v>
      </c>
      <c r="E75" s="357" t="s">
        <v>364</v>
      </c>
      <c r="F75" s="27" t="s">
        <v>6</v>
      </c>
      <c r="G75" s="42">
        <v>200</v>
      </c>
      <c r="H75" s="42">
        <v>189</v>
      </c>
      <c r="I75" s="42">
        <v>174</v>
      </c>
      <c r="J75" s="42">
        <v>168</v>
      </c>
      <c r="K75" s="42">
        <v>163</v>
      </c>
      <c r="L75" s="42">
        <v>166</v>
      </c>
      <c r="M75" s="42">
        <v>156</v>
      </c>
      <c r="N75" s="42">
        <v>156</v>
      </c>
      <c r="O75" s="42">
        <v>120</v>
      </c>
      <c r="P75" s="42">
        <v>114</v>
      </c>
      <c r="Q75" s="42">
        <v>112</v>
      </c>
      <c r="R75" s="42">
        <v>136</v>
      </c>
      <c r="S75" s="42">
        <v>146</v>
      </c>
      <c r="T75" s="42">
        <v>155</v>
      </c>
      <c r="U75" s="42">
        <v>137</v>
      </c>
      <c r="V75" s="42">
        <v>129</v>
      </c>
      <c r="W75" s="42">
        <v>133</v>
      </c>
      <c r="X75" s="42">
        <v>141</v>
      </c>
      <c r="Y75" s="42">
        <v>147</v>
      </c>
      <c r="Z75" s="4">
        <f t="shared" ref="Z75:Z76" si="22">SUM(G75:Y75)</f>
        <v>2842</v>
      </c>
      <c r="AA75" s="312"/>
    </row>
    <row r="76" spans="1:27" ht="26.25" thickBot="1" x14ac:dyDescent="0.3">
      <c r="A76" s="262"/>
      <c r="B76" s="260"/>
      <c r="C76" s="260"/>
      <c r="D76" s="361"/>
      <c r="E76" s="358"/>
      <c r="F76" s="28" t="s">
        <v>3</v>
      </c>
      <c r="G76" s="43">
        <v>200</v>
      </c>
      <c r="H76" s="43">
        <v>189</v>
      </c>
      <c r="I76" s="43">
        <v>174</v>
      </c>
      <c r="J76" s="43">
        <v>168</v>
      </c>
      <c r="K76" s="43">
        <v>163</v>
      </c>
      <c r="L76" s="43">
        <v>166</v>
      </c>
      <c r="M76" s="43">
        <v>156</v>
      </c>
      <c r="N76" s="43">
        <v>156</v>
      </c>
      <c r="O76" s="43">
        <v>120</v>
      </c>
      <c r="P76" s="43">
        <v>114</v>
      </c>
      <c r="Q76" s="43">
        <v>112</v>
      </c>
      <c r="R76" s="43">
        <v>136</v>
      </c>
      <c r="S76" s="43">
        <v>146</v>
      </c>
      <c r="T76" s="43">
        <v>155</v>
      </c>
      <c r="U76" s="43">
        <v>137</v>
      </c>
      <c r="V76" s="43">
        <v>129</v>
      </c>
      <c r="W76" s="43">
        <v>133</v>
      </c>
      <c r="X76" s="43">
        <v>141</v>
      </c>
      <c r="Y76" s="43">
        <v>147</v>
      </c>
      <c r="Z76" s="1">
        <f t="shared" si="22"/>
        <v>2842</v>
      </c>
      <c r="AA76" s="362"/>
    </row>
    <row r="77" spans="1:27" x14ac:dyDescent="0.25">
      <c r="A77" s="261" t="s">
        <v>365</v>
      </c>
      <c r="B77" s="259" t="s">
        <v>8</v>
      </c>
      <c r="C77" s="259"/>
      <c r="D77" s="360" t="s">
        <v>366</v>
      </c>
      <c r="E77" s="357" t="s">
        <v>367</v>
      </c>
      <c r="F77" s="27" t="s">
        <v>6</v>
      </c>
      <c r="G77" s="42">
        <v>233</v>
      </c>
      <c r="H77" s="42">
        <v>279</v>
      </c>
      <c r="I77" s="42">
        <v>309</v>
      </c>
      <c r="J77" s="42">
        <v>281</v>
      </c>
      <c r="K77" s="42">
        <v>326</v>
      </c>
      <c r="L77" s="42">
        <v>282</v>
      </c>
      <c r="M77" s="42">
        <v>253</v>
      </c>
      <c r="N77" s="42">
        <v>182</v>
      </c>
      <c r="O77" s="42">
        <v>174</v>
      </c>
      <c r="P77" s="42">
        <v>144</v>
      </c>
      <c r="Q77" s="42">
        <v>125</v>
      </c>
      <c r="R77" s="42">
        <v>204</v>
      </c>
      <c r="S77" s="42">
        <v>185</v>
      </c>
      <c r="T77" s="42">
        <v>176</v>
      </c>
      <c r="U77" s="42">
        <v>155</v>
      </c>
      <c r="V77" s="42">
        <v>168</v>
      </c>
      <c r="W77" s="42">
        <v>137</v>
      </c>
      <c r="X77" s="42">
        <v>146</v>
      </c>
      <c r="Y77" s="42">
        <v>144</v>
      </c>
      <c r="Z77" s="4">
        <f t="shared" ref="Z77:Z78" si="23">SUM(G77:Y77)</f>
        <v>3903</v>
      </c>
      <c r="AA77" s="312" t="s">
        <v>1851</v>
      </c>
    </row>
    <row r="78" spans="1:27" ht="26.25" thickBot="1" x14ac:dyDescent="0.3">
      <c r="A78" s="262"/>
      <c r="B78" s="260"/>
      <c r="C78" s="260"/>
      <c r="D78" s="361"/>
      <c r="E78" s="358"/>
      <c r="F78" s="28" t="s">
        <v>3</v>
      </c>
      <c r="G78" s="43">
        <v>99</v>
      </c>
      <c r="H78" s="43">
        <v>127</v>
      </c>
      <c r="I78" s="43">
        <v>165</v>
      </c>
      <c r="J78" s="43">
        <v>278</v>
      </c>
      <c r="K78" s="43">
        <v>324</v>
      </c>
      <c r="L78" s="43">
        <v>282</v>
      </c>
      <c r="M78" s="43">
        <v>253</v>
      </c>
      <c r="N78" s="43">
        <v>177</v>
      </c>
      <c r="O78" s="43">
        <v>174</v>
      </c>
      <c r="P78" s="43">
        <v>143</v>
      </c>
      <c r="Q78" s="43">
        <v>125</v>
      </c>
      <c r="R78" s="43">
        <v>204</v>
      </c>
      <c r="S78" s="43">
        <v>185</v>
      </c>
      <c r="T78" s="43">
        <v>176</v>
      </c>
      <c r="U78" s="43">
        <v>155</v>
      </c>
      <c r="V78" s="43">
        <v>168</v>
      </c>
      <c r="W78" s="43">
        <v>136</v>
      </c>
      <c r="X78" s="43">
        <v>146</v>
      </c>
      <c r="Y78" s="43">
        <v>144</v>
      </c>
      <c r="Z78" s="1">
        <f t="shared" si="23"/>
        <v>3461</v>
      </c>
      <c r="AA78" s="362"/>
    </row>
    <row r="79" spans="1:27" x14ac:dyDescent="0.25">
      <c r="A79" s="261" t="s">
        <v>368</v>
      </c>
      <c r="B79" s="259" t="s">
        <v>8</v>
      </c>
      <c r="C79" s="259"/>
      <c r="D79" s="360" t="s">
        <v>369</v>
      </c>
      <c r="E79" s="357" t="s">
        <v>370</v>
      </c>
      <c r="F79" s="27" t="s">
        <v>6</v>
      </c>
      <c r="G79" s="42">
        <v>174</v>
      </c>
      <c r="H79" s="42">
        <v>190</v>
      </c>
      <c r="I79" s="42">
        <v>207</v>
      </c>
      <c r="J79" s="42">
        <v>122</v>
      </c>
      <c r="K79" s="42">
        <v>191</v>
      </c>
      <c r="L79" s="42">
        <v>174</v>
      </c>
      <c r="M79" s="42">
        <v>153</v>
      </c>
      <c r="N79" s="42">
        <v>136</v>
      </c>
      <c r="O79" s="42">
        <v>110</v>
      </c>
      <c r="P79" s="42">
        <v>53</v>
      </c>
      <c r="Q79" s="42">
        <v>110</v>
      </c>
      <c r="R79" s="42">
        <v>61</v>
      </c>
      <c r="S79" s="42">
        <v>88</v>
      </c>
      <c r="T79" s="42">
        <v>75</v>
      </c>
      <c r="U79" s="42">
        <v>68</v>
      </c>
      <c r="V79" s="42">
        <v>69</v>
      </c>
      <c r="W79" s="42">
        <v>78</v>
      </c>
      <c r="X79" s="42">
        <v>75</v>
      </c>
      <c r="Y79" s="42">
        <v>99</v>
      </c>
      <c r="Z79" s="4">
        <f t="shared" ref="Z79:Z81" si="24">SUM(G79:Y79)</f>
        <v>2233</v>
      </c>
      <c r="AA79" s="312"/>
    </row>
    <row r="80" spans="1:27" ht="26.25" thickBot="1" x14ac:dyDescent="0.3">
      <c r="A80" s="262"/>
      <c r="B80" s="260"/>
      <c r="C80" s="260"/>
      <c r="D80" s="361"/>
      <c r="E80" s="358"/>
      <c r="F80" s="28" t="s">
        <v>3</v>
      </c>
      <c r="G80" s="43">
        <v>174</v>
      </c>
      <c r="H80" s="43">
        <v>190</v>
      </c>
      <c r="I80" s="43">
        <v>207</v>
      </c>
      <c r="J80" s="43">
        <v>122</v>
      </c>
      <c r="K80" s="43">
        <v>191</v>
      </c>
      <c r="L80" s="43">
        <v>174</v>
      </c>
      <c r="M80" s="43">
        <v>153</v>
      </c>
      <c r="N80" s="43">
        <v>136</v>
      </c>
      <c r="O80" s="43">
        <v>110</v>
      </c>
      <c r="P80" s="43">
        <v>53</v>
      </c>
      <c r="Q80" s="43">
        <v>110</v>
      </c>
      <c r="R80" s="43">
        <v>61</v>
      </c>
      <c r="S80" s="43">
        <v>88</v>
      </c>
      <c r="T80" s="43">
        <v>75</v>
      </c>
      <c r="U80" s="43">
        <v>68</v>
      </c>
      <c r="V80" s="43">
        <v>69</v>
      </c>
      <c r="W80" s="43">
        <v>78</v>
      </c>
      <c r="X80" s="43">
        <v>75</v>
      </c>
      <c r="Y80" s="43">
        <v>99</v>
      </c>
      <c r="Z80" s="1">
        <f t="shared" si="24"/>
        <v>2233</v>
      </c>
      <c r="AA80" s="362"/>
    </row>
    <row r="81" spans="1:27" x14ac:dyDescent="0.25">
      <c r="A81" s="261" t="s">
        <v>371</v>
      </c>
      <c r="B81" s="259" t="s">
        <v>8</v>
      </c>
      <c r="C81" s="259"/>
      <c r="D81" s="360" t="s">
        <v>372</v>
      </c>
      <c r="E81" s="357" t="s">
        <v>373</v>
      </c>
      <c r="F81" s="27" t="s">
        <v>6</v>
      </c>
      <c r="G81" s="42">
        <v>175</v>
      </c>
      <c r="H81" s="42">
        <v>168</v>
      </c>
      <c r="I81" s="42">
        <v>177</v>
      </c>
      <c r="J81" s="42">
        <v>140</v>
      </c>
      <c r="K81" s="42">
        <v>175</v>
      </c>
      <c r="L81" s="42">
        <v>132</v>
      </c>
      <c r="M81" s="42">
        <v>120</v>
      </c>
      <c r="N81" s="42">
        <v>91</v>
      </c>
      <c r="O81" s="42">
        <v>93</v>
      </c>
      <c r="P81" s="42">
        <v>72</v>
      </c>
      <c r="Q81" s="42">
        <v>46</v>
      </c>
      <c r="R81" s="42">
        <v>57</v>
      </c>
      <c r="S81" s="42">
        <v>28</v>
      </c>
      <c r="T81" s="42">
        <v>36</v>
      </c>
      <c r="U81" s="42">
        <v>26</v>
      </c>
      <c r="V81" s="42">
        <v>49</v>
      </c>
      <c r="W81" s="42">
        <v>42</v>
      </c>
      <c r="X81" s="42">
        <v>56</v>
      </c>
      <c r="Y81" s="42">
        <v>42</v>
      </c>
      <c r="Z81" s="4">
        <f t="shared" si="24"/>
        <v>1725</v>
      </c>
      <c r="AA81" s="312"/>
    </row>
    <row r="82" spans="1:27" ht="26.25" thickBot="1" x14ac:dyDescent="0.3">
      <c r="A82" s="262"/>
      <c r="B82" s="260"/>
      <c r="C82" s="260"/>
      <c r="D82" s="361"/>
      <c r="E82" s="358"/>
      <c r="F82" s="28" t="s">
        <v>3</v>
      </c>
      <c r="G82" s="43">
        <v>175</v>
      </c>
      <c r="H82" s="43">
        <v>168</v>
      </c>
      <c r="I82" s="43">
        <v>177</v>
      </c>
      <c r="J82" s="43">
        <v>140</v>
      </c>
      <c r="K82" s="43">
        <v>175</v>
      </c>
      <c r="L82" s="43">
        <v>132</v>
      </c>
      <c r="M82" s="43">
        <v>120</v>
      </c>
      <c r="N82" s="43">
        <v>91</v>
      </c>
      <c r="O82" s="43">
        <v>93</v>
      </c>
      <c r="P82" s="43">
        <v>72</v>
      </c>
      <c r="Q82" s="43">
        <v>46</v>
      </c>
      <c r="R82" s="43">
        <v>57</v>
      </c>
      <c r="S82" s="43">
        <v>28</v>
      </c>
      <c r="T82" s="43">
        <v>36</v>
      </c>
      <c r="U82" s="43">
        <v>26</v>
      </c>
      <c r="V82" s="43">
        <v>49</v>
      </c>
      <c r="W82" s="43">
        <v>42</v>
      </c>
      <c r="X82" s="43">
        <v>56</v>
      </c>
      <c r="Y82" s="43">
        <v>41</v>
      </c>
      <c r="Z82" s="1">
        <f>SUM(G82:Y82)</f>
        <v>1724</v>
      </c>
      <c r="AA82" s="362"/>
    </row>
    <row r="83" spans="1:27" x14ac:dyDescent="0.25">
      <c r="A83" s="261" t="s">
        <v>374</v>
      </c>
      <c r="B83" s="259" t="s">
        <v>8</v>
      </c>
      <c r="C83" s="259"/>
      <c r="D83" s="360" t="s">
        <v>375</v>
      </c>
      <c r="E83" s="357" t="s">
        <v>376</v>
      </c>
      <c r="F83" s="27" t="s">
        <v>6</v>
      </c>
      <c r="G83" s="42">
        <v>258</v>
      </c>
      <c r="H83" s="42">
        <v>271</v>
      </c>
      <c r="I83" s="42">
        <v>261</v>
      </c>
      <c r="J83" s="42">
        <v>260</v>
      </c>
      <c r="K83" s="42">
        <v>237</v>
      </c>
      <c r="L83" s="42">
        <v>254</v>
      </c>
      <c r="M83" s="42">
        <v>236</v>
      </c>
      <c r="N83" s="42">
        <v>208</v>
      </c>
      <c r="O83" s="42">
        <v>151</v>
      </c>
      <c r="P83" s="42">
        <v>130</v>
      </c>
      <c r="Q83" s="42">
        <v>124</v>
      </c>
      <c r="R83" s="42">
        <v>154</v>
      </c>
      <c r="S83" s="42">
        <v>193</v>
      </c>
      <c r="T83" s="42">
        <v>183</v>
      </c>
      <c r="U83" s="42">
        <v>162</v>
      </c>
      <c r="V83" s="42">
        <v>163</v>
      </c>
      <c r="W83" s="42">
        <v>199</v>
      </c>
      <c r="X83" s="42">
        <v>225</v>
      </c>
      <c r="Y83" s="42">
        <v>202</v>
      </c>
      <c r="Z83" s="4">
        <f t="shared" ref="Z83" si="25">SUM(G83:Y83)</f>
        <v>3871</v>
      </c>
      <c r="AA83" s="312"/>
    </row>
    <row r="84" spans="1:27" ht="26.25" thickBot="1" x14ac:dyDescent="0.3">
      <c r="A84" s="262"/>
      <c r="B84" s="260"/>
      <c r="C84" s="260"/>
      <c r="D84" s="361"/>
      <c r="E84" s="358"/>
      <c r="F84" s="28" t="s">
        <v>3</v>
      </c>
      <c r="G84" s="43">
        <v>258</v>
      </c>
      <c r="H84" s="43">
        <v>271</v>
      </c>
      <c r="I84" s="43">
        <v>261</v>
      </c>
      <c r="J84" s="43">
        <v>260</v>
      </c>
      <c r="K84" s="43">
        <v>237</v>
      </c>
      <c r="L84" s="43">
        <v>254</v>
      </c>
      <c r="M84" s="43">
        <v>236</v>
      </c>
      <c r="N84" s="43">
        <v>208</v>
      </c>
      <c r="O84" s="43">
        <v>151</v>
      </c>
      <c r="P84" s="43">
        <v>130</v>
      </c>
      <c r="Q84" s="43">
        <v>124</v>
      </c>
      <c r="R84" s="43">
        <v>154</v>
      </c>
      <c r="S84" s="43">
        <v>193</v>
      </c>
      <c r="T84" s="43">
        <v>183</v>
      </c>
      <c r="U84" s="43">
        <v>162</v>
      </c>
      <c r="V84" s="43">
        <v>163</v>
      </c>
      <c r="W84" s="43">
        <v>199</v>
      </c>
      <c r="X84" s="43">
        <v>225</v>
      </c>
      <c r="Y84" s="43">
        <v>202</v>
      </c>
      <c r="Z84" s="1">
        <f>SUM(G84:Y84)</f>
        <v>3871</v>
      </c>
      <c r="AA84" s="362"/>
    </row>
    <row r="85" spans="1:27" x14ac:dyDescent="0.25">
      <c r="A85" s="261" t="s">
        <v>377</v>
      </c>
      <c r="B85" s="259" t="s">
        <v>8</v>
      </c>
      <c r="C85" s="259"/>
      <c r="D85" s="360" t="s">
        <v>378</v>
      </c>
      <c r="E85" s="357" t="s">
        <v>379</v>
      </c>
      <c r="F85" s="27" t="s">
        <v>6</v>
      </c>
      <c r="G85" s="42">
        <v>171</v>
      </c>
      <c r="H85" s="42">
        <v>229</v>
      </c>
      <c r="I85" s="42">
        <v>174</v>
      </c>
      <c r="J85" s="42">
        <v>201</v>
      </c>
      <c r="K85" s="42">
        <v>183</v>
      </c>
      <c r="L85" s="42">
        <v>130</v>
      </c>
      <c r="M85" s="42">
        <v>155</v>
      </c>
      <c r="N85" s="42">
        <v>122</v>
      </c>
      <c r="O85" s="42">
        <v>83</v>
      </c>
      <c r="P85" s="42">
        <v>57</v>
      </c>
      <c r="Q85" s="42">
        <v>49</v>
      </c>
      <c r="R85" s="42">
        <v>65</v>
      </c>
      <c r="S85" s="42">
        <v>68</v>
      </c>
      <c r="T85" s="42">
        <v>79</v>
      </c>
      <c r="U85" s="42">
        <v>61</v>
      </c>
      <c r="V85" s="42">
        <v>60</v>
      </c>
      <c r="W85" s="42">
        <v>40</v>
      </c>
      <c r="X85" s="42">
        <v>74</v>
      </c>
      <c r="Y85" s="42">
        <v>60</v>
      </c>
      <c r="Z85" s="4">
        <f t="shared" ref="Z85" si="26">SUM(G85:Y85)</f>
        <v>2061</v>
      </c>
      <c r="AA85" s="312"/>
    </row>
    <row r="86" spans="1:27" ht="25.5" x14ac:dyDescent="0.25">
      <c r="A86" s="262"/>
      <c r="B86" s="260"/>
      <c r="C86" s="260"/>
      <c r="D86" s="361"/>
      <c r="E86" s="358"/>
      <c r="F86" s="28" t="s">
        <v>3</v>
      </c>
      <c r="G86" s="43">
        <v>171</v>
      </c>
      <c r="H86" s="43">
        <v>229</v>
      </c>
      <c r="I86" s="43">
        <v>174</v>
      </c>
      <c r="J86" s="43">
        <v>201</v>
      </c>
      <c r="K86" s="43">
        <v>183</v>
      </c>
      <c r="L86" s="43">
        <v>130</v>
      </c>
      <c r="M86" s="43">
        <v>155</v>
      </c>
      <c r="N86" s="43">
        <v>122</v>
      </c>
      <c r="O86" s="43">
        <v>83</v>
      </c>
      <c r="P86" s="43">
        <v>57</v>
      </c>
      <c r="Q86" s="43">
        <v>49</v>
      </c>
      <c r="R86" s="43">
        <v>65</v>
      </c>
      <c r="S86" s="43">
        <v>68</v>
      </c>
      <c r="T86" s="43">
        <v>79</v>
      </c>
      <c r="U86" s="43">
        <v>61</v>
      </c>
      <c r="V86" s="43">
        <v>60</v>
      </c>
      <c r="W86" s="43">
        <v>40</v>
      </c>
      <c r="X86" s="43">
        <v>74</v>
      </c>
      <c r="Y86" s="43">
        <v>60</v>
      </c>
      <c r="Z86" s="1">
        <f>SUM(G86:Y86)</f>
        <v>2061</v>
      </c>
      <c r="AA86" s="369"/>
    </row>
    <row r="87" spans="1:27" x14ac:dyDescent="0.25">
      <c r="A87" s="262"/>
      <c r="B87" s="260" t="s">
        <v>10</v>
      </c>
      <c r="C87" s="286" t="s">
        <v>559</v>
      </c>
      <c r="D87" s="361" t="s">
        <v>380</v>
      </c>
      <c r="E87" s="358" t="s">
        <v>381</v>
      </c>
      <c r="F87" s="28" t="s">
        <v>6</v>
      </c>
      <c r="G87" s="43">
        <v>0</v>
      </c>
      <c r="H87" s="43">
        <v>155</v>
      </c>
      <c r="I87" s="43">
        <v>203</v>
      </c>
      <c r="J87" s="43">
        <v>200</v>
      </c>
      <c r="K87" s="43">
        <v>229</v>
      </c>
      <c r="L87" s="43">
        <v>180</v>
      </c>
      <c r="M87" s="43">
        <v>281</v>
      </c>
      <c r="N87" s="43">
        <v>216</v>
      </c>
      <c r="O87" s="43">
        <v>174</v>
      </c>
      <c r="P87" s="43">
        <v>108</v>
      </c>
      <c r="Q87" s="43">
        <v>111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1">
        <f t="shared" ref="Z87:Z89" si="27">SUM(G87:Y87)</f>
        <v>1857</v>
      </c>
      <c r="AA87" s="364"/>
    </row>
    <row r="88" spans="1:27" ht="26.25" thickBot="1" x14ac:dyDescent="0.3">
      <c r="A88" s="300"/>
      <c r="B88" s="302"/>
      <c r="C88" s="303"/>
      <c r="D88" s="363"/>
      <c r="E88" s="359"/>
      <c r="F88" s="26" t="s">
        <v>3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3">
        <f t="shared" si="27"/>
        <v>0</v>
      </c>
      <c r="AA88" s="365"/>
    </row>
    <row r="89" spans="1:27" x14ac:dyDescent="0.25">
      <c r="A89" s="261" t="s">
        <v>382</v>
      </c>
      <c r="B89" s="259" t="s">
        <v>8</v>
      </c>
      <c r="C89" s="259"/>
      <c r="D89" s="360" t="s">
        <v>383</v>
      </c>
      <c r="E89" s="357" t="s">
        <v>384</v>
      </c>
      <c r="F89" s="27" t="s">
        <v>6</v>
      </c>
      <c r="G89" s="42">
        <v>11</v>
      </c>
      <c r="H89" s="42">
        <v>33</v>
      </c>
      <c r="I89" s="42">
        <v>27</v>
      </c>
      <c r="J89" s="42">
        <v>41</v>
      </c>
      <c r="K89" s="42">
        <v>30</v>
      </c>
      <c r="L89" s="42">
        <v>43</v>
      </c>
      <c r="M89" s="42">
        <v>31</v>
      </c>
      <c r="N89" s="42">
        <v>40</v>
      </c>
      <c r="O89" s="42">
        <v>27</v>
      </c>
      <c r="P89" s="42">
        <v>30</v>
      </c>
      <c r="Q89" s="42">
        <v>31</v>
      </c>
      <c r="R89" s="42">
        <v>48</v>
      </c>
      <c r="S89" s="42">
        <v>40</v>
      </c>
      <c r="T89" s="42">
        <v>47</v>
      </c>
      <c r="U89" s="42">
        <v>49</v>
      </c>
      <c r="V89" s="42">
        <v>57</v>
      </c>
      <c r="W89" s="42">
        <v>51</v>
      </c>
      <c r="X89" s="42">
        <v>69</v>
      </c>
      <c r="Y89" s="42">
        <v>55</v>
      </c>
      <c r="Z89" s="4">
        <f t="shared" si="27"/>
        <v>760</v>
      </c>
      <c r="AA89" s="312"/>
    </row>
    <row r="90" spans="1:27" ht="26.25" thickBot="1" x14ac:dyDescent="0.3">
      <c r="A90" s="262"/>
      <c r="B90" s="260"/>
      <c r="C90" s="260"/>
      <c r="D90" s="361"/>
      <c r="E90" s="358"/>
      <c r="F90" s="28" t="s">
        <v>3</v>
      </c>
      <c r="G90" s="43">
        <v>11</v>
      </c>
      <c r="H90" s="43">
        <v>33</v>
      </c>
      <c r="I90" s="43">
        <v>27</v>
      </c>
      <c r="J90" s="43">
        <v>41</v>
      </c>
      <c r="K90" s="43">
        <v>30</v>
      </c>
      <c r="L90" s="43">
        <v>43</v>
      </c>
      <c r="M90" s="43">
        <v>31</v>
      </c>
      <c r="N90" s="43">
        <v>40</v>
      </c>
      <c r="O90" s="43">
        <v>27</v>
      </c>
      <c r="P90" s="43">
        <v>30</v>
      </c>
      <c r="Q90" s="43">
        <v>31</v>
      </c>
      <c r="R90" s="43">
        <v>48</v>
      </c>
      <c r="S90" s="43">
        <v>40</v>
      </c>
      <c r="T90" s="43">
        <v>47</v>
      </c>
      <c r="U90" s="43">
        <v>49</v>
      </c>
      <c r="V90" s="43">
        <v>57</v>
      </c>
      <c r="W90" s="43">
        <v>51</v>
      </c>
      <c r="X90" s="43">
        <v>69</v>
      </c>
      <c r="Y90" s="43">
        <v>55</v>
      </c>
      <c r="Z90" s="1">
        <f>SUM(G90:Y90)</f>
        <v>760</v>
      </c>
      <c r="AA90" s="362"/>
    </row>
    <row r="91" spans="1:27" x14ac:dyDescent="0.25">
      <c r="A91" s="261" t="s">
        <v>385</v>
      </c>
      <c r="B91" s="259" t="s">
        <v>8</v>
      </c>
      <c r="C91" s="259"/>
      <c r="D91" s="360" t="s">
        <v>386</v>
      </c>
      <c r="E91" s="357" t="s">
        <v>387</v>
      </c>
      <c r="F91" s="27" t="s">
        <v>6</v>
      </c>
      <c r="G91" s="42">
        <v>197</v>
      </c>
      <c r="H91" s="42">
        <v>188</v>
      </c>
      <c r="I91" s="42">
        <v>185</v>
      </c>
      <c r="J91" s="42">
        <v>179</v>
      </c>
      <c r="K91" s="42">
        <v>165</v>
      </c>
      <c r="L91" s="42">
        <v>155</v>
      </c>
      <c r="M91" s="42">
        <v>149</v>
      </c>
      <c r="N91" s="42">
        <v>116</v>
      </c>
      <c r="O91" s="42">
        <v>104</v>
      </c>
      <c r="P91" s="42">
        <v>72</v>
      </c>
      <c r="Q91" s="42">
        <v>81</v>
      </c>
      <c r="R91" s="42">
        <v>59</v>
      </c>
      <c r="S91" s="42">
        <v>63</v>
      </c>
      <c r="T91" s="42">
        <v>87</v>
      </c>
      <c r="U91" s="42">
        <v>44</v>
      </c>
      <c r="V91" s="42">
        <v>56</v>
      </c>
      <c r="W91" s="42">
        <v>66</v>
      </c>
      <c r="X91" s="42">
        <v>65</v>
      </c>
      <c r="Y91" s="42">
        <v>78</v>
      </c>
      <c r="Z91" s="4">
        <f t="shared" ref="Z91" si="28">SUM(G91:Y91)</f>
        <v>2109</v>
      </c>
      <c r="AA91" s="312"/>
    </row>
    <row r="92" spans="1:27" ht="26.25" thickBot="1" x14ac:dyDescent="0.3">
      <c r="A92" s="262"/>
      <c r="B92" s="260"/>
      <c r="C92" s="260"/>
      <c r="D92" s="361"/>
      <c r="E92" s="358"/>
      <c r="F92" s="28" t="s">
        <v>3</v>
      </c>
      <c r="G92" s="43">
        <v>197</v>
      </c>
      <c r="H92" s="43">
        <v>188</v>
      </c>
      <c r="I92" s="43">
        <v>185</v>
      </c>
      <c r="J92" s="43">
        <v>179</v>
      </c>
      <c r="K92" s="43">
        <v>165</v>
      </c>
      <c r="L92" s="43">
        <v>155</v>
      </c>
      <c r="M92" s="43">
        <v>149</v>
      </c>
      <c r="N92" s="43">
        <v>116</v>
      </c>
      <c r="O92" s="43">
        <v>104</v>
      </c>
      <c r="P92" s="43">
        <v>72</v>
      </c>
      <c r="Q92" s="43">
        <v>81</v>
      </c>
      <c r="R92" s="43">
        <v>59</v>
      </c>
      <c r="S92" s="43">
        <v>63</v>
      </c>
      <c r="T92" s="43">
        <v>87</v>
      </c>
      <c r="U92" s="43">
        <v>44</v>
      </c>
      <c r="V92" s="43">
        <v>56</v>
      </c>
      <c r="W92" s="43">
        <v>66</v>
      </c>
      <c r="X92" s="43">
        <v>65</v>
      </c>
      <c r="Y92" s="43">
        <v>78</v>
      </c>
      <c r="Z92" s="1">
        <f>SUM(G92:Y92)</f>
        <v>2109</v>
      </c>
      <c r="AA92" s="362"/>
    </row>
    <row r="93" spans="1:27" x14ac:dyDescent="0.25">
      <c r="A93" s="261" t="s">
        <v>388</v>
      </c>
      <c r="B93" s="259" t="s">
        <v>8</v>
      </c>
      <c r="C93" s="259"/>
      <c r="D93" s="360" t="s">
        <v>389</v>
      </c>
      <c r="E93" s="357" t="s">
        <v>390</v>
      </c>
      <c r="F93" s="27" t="s">
        <v>6</v>
      </c>
      <c r="G93" s="42">
        <v>387</v>
      </c>
      <c r="H93" s="42">
        <v>403</v>
      </c>
      <c r="I93" s="42">
        <v>421</v>
      </c>
      <c r="J93" s="42">
        <v>354</v>
      </c>
      <c r="K93" s="42">
        <v>369</v>
      </c>
      <c r="L93" s="42">
        <v>329</v>
      </c>
      <c r="M93" s="42">
        <v>312</v>
      </c>
      <c r="N93" s="42">
        <v>230</v>
      </c>
      <c r="O93" s="42">
        <v>166</v>
      </c>
      <c r="P93" s="42">
        <v>179</v>
      </c>
      <c r="Q93" s="42">
        <v>144</v>
      </c>
      <c r="R93" s="42">
        <v>186</v>
      </c>
      <c r="S93" s="42">
        <v>168</v>
      </c>
      <c r="T93" s="42">
        <v>172</v>
      </c>
      <c r="U93" s="42">
        <v>154</v>
      </c>
      <c r="V93" s="42">
        <v>178</v>
      </c>
      <c r="W93" s="42">
        <v>181</v>
      </c>
      <c r="X93" s="42">
        <v>187</v>
      </c>
      <c r="Y93" s="42">
        <v>186</v>
      </c>
      <c r="Z93" s="4">
        <f t="shared" ref="Z93" si="29">SUM(G93:Y93)</f>
        <v>4706</v>
      </c>
      <c r="AA93" s="312"/>
    </row>
    <row r="94" spans="1:27" ht="26.25" thickBot="1" x14ac:dyDescent="0.3">
      <c r="A94" s="262"/>
      <c r="B94" s="260"/>
      <c r="C94" s="260"/>
      <c r="D94" s="361"/>
      <c r="E94" s="358"/>
      <c r="F94" s="28" t="s">
        <v>3</v>
      </c>
      <c r="G94" s="43">
        <v>387</v>
      </c>
      <c r="H94" s="43">
        <v>403</v>
      </c>
      <c r="I94" s="43">
        <v>421</v>
      </c>
      <c r="J94" s="43">
        <v>354</v>
      </c>
      <c r="K94" s="43">
        <v>369</v>
      </c>
      <c r="L94" s="43">
        <v>329</v>
      </c>
      <c r="M94" s="43">
        <v>312</v>
      </c>
      <c r="N94" s="43">
        <v>230</v>
      </c>
      <c r="O94" s="43">
        <v>166</v>
      </c>
      <c r="P94" s="43">
        <v>179</v>
      </c>
      <c r="Q94" s="43">
        <v>144</v>
      </c>
      <c r="R94" s="43">
        <v>186</v>
      </c>
      <c r="S94" s="43">
        <v>168</v>
      </c>
      <c r="T94" s="43">
        <v>172</v>
      </c>
      <c r="U94" s="43">
        <v>154</v>
      </c>
      <c r="V94" s="43">
        <v>178</v>
      </c>
      <c r="W94" s="43">
        <v>181</v>
      </c>
      <c r="X94" s="43">
        <v>187</v>
      </c>
      <c r="Y94" s="43">
        <v>186</v>
      </c>
      <c r="Z94" s="1">
        <f>SUM(G94:Y94)</f>
        <v>4706</v>
      </c>
      <c r="AA94" s="362"/>
    </row>
    <row r="95" spans="1:27" x14ac:dyDescent="0.25">
      <c r="A95" s="261" t="s">
        <v>391</v>
      </c>
      <c r="B95" s="259" t="s">
        <v>8</v>
      </c>
      <c r="C95" s="259"/>
      <c r="D95" s="360" t="s">
        <v>2170</v>
      </c>
      <c r="E95" s="357" t="s">
        <v>392</v>
      </c>
      <c r="F95" s="27" t="s">
        <v>6</v>
      </c>
      <c r="G95" s="42">
        <v>111</v>
      </c>
      <c r="H95" s="42">
        <v>113</v>
      </c>
      <c r="I95" s="42">
        <v>101</v>
      </c>
      <c r="J95" s="42">
        <v>108</v>
      </c>
      <c r="K95" s="42">
        <v>92</v>
      </c>
      <c r="L95" s="42">
        <v>135</v>
      </c>
      <c r="M95" s="42">
        <v>113</v>
      </c>
      <c r="N95" s="42">
        <v>113</v>
      </c>
      <c r="O95" s="42">
        <v>90</v>
      </c>
      <c r="P95" s="42">
        <v>54</v>
      </c>
      <c r="Q95" s="42">
        <v>90</v>
      </c>
      <c r="R95" s="42">
        <v>71</v>
      </c>
      <c r="S95" s="42">
        <v>80</v>
      </c>
      <c r="T95" s="42">
        <v>74</v>
      </c>
      <c r="U95" s="42">
        <v>55</v>
      </c>
      <c r="V95" s="42">
        <v>80</v>
      </c>
      <c r="W95" s="42">
        <v>67</v>
      </c>
      <c r="X95" s="42">
        <v>67</v>
      </c>
      <c r="Y95" s="42">
        <v>69</v>
      </c>
      <c r="Z95" s="4">
        <f t="shared" ref="Z95:Z96" si="30">SUM(G95:Y95)</f>
        <v>1683</v>
      </c>
      <c r="AA95" s="312"/>
    </row>
    <row r="96" spans="1:27" ht="26.25" thickBot="1" x14ac:dyDescent="0.3">
      <c r="A96" s="262"/>
      <c r="B96" s="260"/>
      <c r="C96" s="260"/>
      <c r="D96" s="361"/>
      <c r="E96" s="358"/>
      <c r="F96" s="28" t="s">
        <v>3</v>
      </c>
      <c r="G96" s="43">
        <v>111</v>
      </c>
      <c r="H96" s="43">
        <v>113</v>
      </c>
      <c r="I96" s="43">
        <v>101</v>
      </c>
      <c r="J96" s="43">
        <v>108</v>
      </c>
      <c r="K96" s="43">
        <v>92</v>
      </c>
      <c r="L96" s="43">
        <v>135</v>
      </c>
      <c r="M96" s="43">
        <v>113</v>
      </c>
      <c r="N96" s="43">
        <v>113</v>
      </c>
      <c r="O96" s="43">
        <v>90</v>
      </c>
      <c r="P96" s="43">
        <v>54</v>
      </c>
      <c r="Q96" s="43">
        <v>90</v>
      </c>
      <c r="R96" s="43">
        <v>71</v>
      </c>
      <c r="S96" s="43">
        <v>80</v>
      </c>
      <c r="T96" s="43">
        <v>74</v>
      </c>
      <c r="U96" s="43">
        <v>55</v>
      </c>
      <c r="V96" s="43">
        <v>80</v>
      </c>
      <c r="W96" s="43">
        <v>67</v>
      </c>
      <c r="X96" s="43">
        <v>67</v>
      </c>
      <c r="Y96" s="43">
        <v>69</v>
      </c>
      <c r="Z96" s="1">
        <f t="shared" si="30"/>
        <v>1683</v>
      </c>
      <c r="AA96" s="362"/>
    </row>
    <row r="97" spans="1:27" x14ac:dyDescent="0.25">
      <c r="A97" s="261" t="s">
        <v>393</v>
      </c>
      <c r="B97" s="259" t="s">
        <v>8</v>
      </c>
      <c r="C97" s="259"/>
      <c r="D97" s="360" t="s">
        <v>394</v>
      </c>
      <c r="E97" s="357" t="s">
        <v>395</v>
      </c>
      <c r="F97" s="27" t="s">
        <v>6</v>
      </c>
      <c r="G97" s="42">
        <v>206</v>
      </c>
      <c r="H97" s="42">
        <v>187</v>
      </c>
      <c r="I97" s="42">
        <v>222</v>
      </c>
      <c r="J97" s="42">
        <v>201</v>
      </c>
      <c r="K97" s="42">
        <v>200</v>
      </c>
      <c r="L97" s="42">
        <v>156</v>
      </c>
      <c r="M97" s="42">
        <v>184</v>
      </c>
      <c r="N97" s="42">
        <v>175</v>
      </c>
      <c r="O97" s="42">
        <v>84</v>
      </c>
      <c r="P97" s="42">
        <v>95</v>
      </c>
      <c r="Q97" s="42">
        <v>75</v>
      </c>
      <c r="R97" s="42">
        <v>62</v>
      </c>
      <c r="S97" s="42">
        <v>71</v>
      </c>
      <c r="T97" s="42">
        <v>116</v>
      </c>
      <c r="U97" s="42">
        <v>77</v>
      </c>
      <c r="V97" s="42">
        <v>68</v>
      </c>
      <c r="W97" s="42">
        <v>57</v>
      </c>
      <c r="X97" s="42">
        <v>63</v>
      </c>
      <c r="Y97" s="42">
        <v>57</v>
      </c>
      <c r="Z97" s="4">
        <f t="shared" ref="Z97:Z98" si="31">SUM(G97:Y97)</f>
        <v>2356</v>
      </c>
      <c r="AA97" s="312"/>
    </row>
    <row r="98" spans="1:27" ht="26.25" thickBot="1" x14ac:dyDescent="0.3">
      <c r="A98" s="262"/>
      <c r="B98" s="260"/>
      <c r="C98" s="260"/>
      <c r="D98" s="361"/>
      <c r="E98" s="358"/>
      <c r="F98" s="28" t="s">
        <v>3</v>
      </c>
      <c r="G98" s="43">
        <v>206</v>
      </c>
      <c r="H98" s="43">
        <v>187</v>
      </c>
      <c r="I98" s="43">
        <v>222</v>
      </c>
      <c r="J98" s="43">
        <v>201</v>
      </c>
      <c r="K98" s="43">
        <v>200</v>
      </c>
      <c r="L98" s="43">
        <v>156</v>
      </c>
      <c r="M98" s="43">
        <v>184</v>
      </c>
      <c r="N98" s="43">
        <v>175</v>
      </c>
      <c r="O98" s="43">
        <v>84</v>
      </c>
      <c r="P98" s="43">
        <v>95</v>
      </c>
      <c r="Q98" s="43">
        <v>75</v>
      </c>
      <c r="R98" s="43">
        <v>62</v>
      </c>
      <c r="S98" s="43">
        <v>71</v>
      </c>
      <c r="T98" s="43">
        <v>116</v>
      </c>
      <c r="U98" s="43">
        <v>77</v>
      </c>
      <c r="V98" s="43">
        <v>68</v>
      </c>
      <c r="W98" s="43">
        <v>57</v>
      </c>
      <c r="X98" s="43">
        <v>63</v>
      </c>
      <c r="Y98" s="43">
        <v>57</v>
      </c>
      <c r="Z98" s="1">
        <f t="shared" si="31"/>
        <v>2356</v>
      </c>
      <c r="AA98" s="362"/>
    </row>
    <row r="99" spans="1:27" x14ac:dyDescent="0.25">
      <c r="A99" s="261" t="s">
        <v>396</v>
      </c>
      <c r="B99" s="259" t="s">
        <v>8</v>
      </c>
      <c r="C99" s="259"/>
      <c r="D99" s="360" t="s">
        <v>397</v>
      </c>
      <c r="E99" s="357" t="s">
        <v>398</v>
      </c>
      <c r="F99" s="27" t="s">
        <v>6</v>
      </c>
      <c r="G99" s="42">
        <v>220</v>
      </c>
      <c r="H99" s="42">
        <v>148</v>
      </c>
      <c r="I99" s="42">
        <v>186</v>
      </c>
      <c r="J99" s="42">
        <v>145</v>
      </c>
      <c r="K99" s="42">
        <v>171</v>
      </c>
      <c r="L99" s="42">
        <v>132</v>
      </c>
      <c r="M99" s="42">
        <v>149</v>
      </c>
      <c r="N99" s="42">
        <v>127</v>
      </c>
      <c r="O99" s="42">
        <v>103</v>
      </c>
      <c r="P99" s="42">
        <v>76</v>
      </c>
      <c r="Q99" s="42">
        <v>103</v>
      </c>
      <c r="R99" s="42">
        <v>52</v>
      </c>
      <c r="S99" s="42">
        <v>91</v>
      </c>
      <c r="T99" s="42">
        <v>66</v>
      </c>
      <c r="U99" s="42">
        <v>81</v>
      </c>
      <c r="V99" s="42">
        <v>66</v>
      </c>
      <c r="W99" s="42">
        <v>87</v>
      </c>
      <c r="X99" s="42">
        <v>83</v>
      </c>
      <c r="Y99" s="42">
        <v>82</v>
      </c>
      <c r="Z99" s="4">
        <f>SUM(G99:Y99)</f>
        <v>2168</v>
      </c>
      <c r="AA99" s="312"/>
    </row>
    <row r="100" spans="1:27" ht="26.25" thickBot="1" x14ac:dyDescent="0.3">
      <c r="A100" s="262"/>
      <c r="B100" s="260"/>
      <c r="C100" s="260"/>
      <c r="D100" s="361"/>
      <c r="E100" s="358"/>
      <c r="F100" s="28" t="s">
        <v>3</v>
      </c>
      <c r="G100" s="43">
        <v>220</v>
      </c>
      <c r="H100" s="43">
        <v>148</v>
      </c>
      <c r="I100" s="43">
        <v>186</v>
      </c>
      <c r="J100" s="43">
        <v>145</v>
      </c>
      <c r="K100" s="43">
        <v>171</v>
      </c>
      <c r="L100" s="43">
        <v>132</v>
      </c>
      <c r="M100" s="43">
        <v>149</v>
      </c>
      <c r="N100" s="43">
        <v>127</v>
      </c>
      <c r="O100" s="43">
        <v>103</v>
      </c>
      <c r="P100" s="43">
        <v>76</v>
      </c>
      <c r="Q100" s="43">
        <v>103</v>
      </c>
      <c r="R100" s="43">
        <v>52</v>
      </c>
      <c r="S100" s="43">
        <v>91</v>
      </c>
      <c r="T100" s="43">
        <v>66</v>
      </c>
      <c r="U100" s="43">
        <v>81</v>
      </c>
      <c r="V100" s="43">
        <v>66</v>
      </c>
      <c r="W100" s="43">
        <v>87</v>
      </c>
      <c r="X100" s="43">
        <v>83</v>
      </c>
      <c r="Y100" s="43">
        <v>82</v>
      </c>
      <c r="Z100" s="1">
        <f t="shared" ref="Z100:Z101" si="32">SUM(G100:Y100)</f>
        <v>2168</v>
      </c>
      <c r="AA100" s="362"/>
    </row>
    <row r="101" spans="1:27" x14ac:dyDescent="0.25">
      <c r="A101" s="261" t="s">
        <v>399</v>
      </c>
      <c r="B101" s="259" t="s">
        <v>8</v>
      </c>
      <c r="C101" s="259"/>
      <c r="D101" s="360" t="s">
        <v>400</v>
      </c>
      <c r="E101" s="357" t="s">
        <v>401</v>
      </c>
      <c r="F101" s="27" t="s">
        <v>6</v>
      </c>
      <c r="G101" s="42">
        <v>284</v>
      </c>
      <c r="H101" s="42">
        <v>219</v>
      </c>
      <c r="I101" s="42">
        <v>291</v>
      </c>
      <c r="J101" s="42">
        <v>212</v>
      </c>
      <c r="K101" s="42">
        <v>205</v>
      </c>
      <c r="L101" s="42">
        <v>151</v>
      </c>
      <c r="M101" s="42">
        <v>123</v>
      </c>
      <c r="N101" s="42">
        <v>53</v>
      </c>
      <c r="O101" s="42">
        <v>106</v>
      </c>
      <c r="P101" s="42">
        <v>105</v>
      </c>
      <c r="Q101" s="42">
        <v>119</v>
      </c>
      <c r="R101" s="42">
        <v>76</v>
      </c>
      <c r="S101" s="42">
        <v>99</v>
      </c>
      <c r="T101" s="42">
        <v>110</v>
      </c>
      <c r="U101" s="42">
        <v>108</v>
      </c>
      <c r="V101" s="42">
        <v>82</v>
      </c>
      <c r="W101" s="42">
        <v>106</v>
      </c>
      <c r="X101" s="42">
        <v>83</v>
      </c>
      <c r="Y101" s="42">
        <v>105</v>
      </c>
      <c r="Z101" s="4">
        <f t="shared" si="32"/>
        <v>2637</v>
      </c>
      <c r="AA101" s="312"/>
    </row>
    <row r="102" spans="1:27" ht="25.5" x14ac:dyDescent="0.25">
      <c r="A102" s="262"/>
      <c r="B102" s="260"/>
      <c r="C102" s="260"/>
      <c r="D102" s="361"/>
      <c r="E102" s="358"/>
      <c r="F102" s="28" t="s">
        <v>3</v>
      </c>
      <c r="G102" s="43">
        <v>284</v>
      </c>
      <c r="H102" s="43">
        <v>219</v>
      </c>
      <c r="I102" s="43">
        <v>291</v>
      </c>
      <c r="J102" s="43">
        <v>212</v>
      </c>
      <c r="K102" s="43">
        <v>205</v>
      </c>
      <c r="L102" s="43">
        <v>151</v>
      </c>
      <c r="M102" s="43">
        <v>123</v>
      </c>
      <c r="N102" s="43">
        <v>53</v>
      </c>
      <c r="O102" s="43">
        <v>106</v>
      </c>
      <c r="P102" s="43">
        <v>105</v>
      </c>
      <c r="Q102" s="43">
        <v>119</v>
      </c>
      <c r="R102" s="43">
        <v>76</v>
      </c>
      <c r="S102" s="43">
        <v>99</v>
      </c>
      <c r="T102" s="43">
        <v>110</v>
      </c>
      <c r="U102" s="43">
        <v>108</v>
      </c>
      <c r="V102" s="43">
        <v>82</v>
      </c>
      <c r="W102" s="43">
        <v>106</v>
      </c>
      <c r="X102" s="43">
        <v>83</v>
      </c>
      <c r="Y102" s="43">
        <v>105</v>
      </c>
      <c r="Z102" s="1">
        <f>SUM(G102:Y102)</f>
        <v>2637</v>
      </c>
      <c r="AA102" s="369"/>
    </row>
    <row r="103" spans="1:27" x14ac:dyDescent="0.25">
      <c r="A103" s="262"/>
      <c r="B103" s="260" t="s">
        <v>10</v>
      </c>
      <c r="C103" s="286" t="s">
        <v>560</v>
      </c>
      <c r="D103" s="361" t="s">
        <v>402</v>
      </c>
      <c r="E103" s="358" t="s">
        <v>403</v>
      </c>
      <c r="F103" s="28" t="s">
        <v>6</v>
      </c>
      <c r="G103" s="43">
        <v>0</v>
      </c>
      <c r="H103" s="43">
        <v>0</v>
      </c>
      <c r="I103" s="43">
        <v>18</v>
      </c>
      <c r="J103" s="43">
        <v>17</v>
      </c>
      <c r="K103" s="43">
        <v>18</v>
      </c>
      <c r="L103" s="43">
        <v>18</v>
      </c>
      <c r="M103" s="43">
        <v>17</v>
      </c>
      <c r="N103" s="43">
        <v>31</v>
      </c>
      <c r="O103" s="43">
        <v>31</v>
      </c>
      <c r="P103" s="43">
        <v>26</v>
      </c>
      <c r="Q103" s="43">
        <v>26</v>
      </c>
      <c r="R103" s="43">
        <v>32</v>
      </c>
      <c r="S103" s="43">
        <v>24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1">
        <f t="shared" ref="Z103:Z106" si="33">SUM(G103:Y103)</f>
        <v>258</v>
      </c>
      <c r="AA103" s="364"/>
    </row>
    <row r="104" spans="1:27" ht="26.25" thickBot="1" x14ac:dyDescent="0.3">
      <c r="A104" s="300"/>
      <c r="B104" s="302"/>
      <c r="C104" s="303"/>
      <c r="D104" s="363"/>
      <c r="E104" s="359"/>
      <c r="F104" s="26" t="s">
        <v>3</v>
      </c>
      <c r="G104" s="44">
        <v>0</v>
      </c>
      <c r="H104" s="44">
        <v>0</v>
      </c>
      <c r="I104" s="44">
        <v>18</v>
      </c>
      <c r="J104" s="44">
        <v>17</v>
      </c>
      <c r="K104" s="44">
        <v>18</v>
      </c>
      <c r="L104" s="44">
        <v>18</v>
      </c>
      <c r="M104" s="44">
        <v>17</v>
      </c>
      <c r="N104" s="44">
        <v>31</v>
      </c>
      <c r="O104" s="44">
        <v>31</v>
      </c>
      <c r="P104" s="44">
        <v>26</v>
      </c>
      <c r="Q104" s="44">
        <v>26</v>
      </c>
      <c r="R104" s="44">
        <v>32</v>
      </c>
      <c r="S104" s="44">
        <v>24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3">
        <f t="shared" si="33"/>
        <v>258</v>
      </c>
      <c r="AA104" s="365"/>
    </row>
    <row r="105" spans="1:27" x14ac:dyDescent="0.25">
      <c r="A105" s="261" t="s">
        <v>404</v>
      </c>
      <c r="B105" s="259" t="s">
        <v>8</v>
      </c>
      <c r="C105" s="259"/>
      <c r="D105" s="360" t="s">
        <v>405</v>
      </c>
      <c r="E105" s="357" t="s">
        <v>508</v>
      </c>
      <c r="F105" s="27" t="s">
        <v>6</v>
      </c>
      <c r="G105" s="42">
        <v>47</v>
      </c>
      <c r="H105" s="42">
        <v>41</v>
      </c>
      <c r="I105" s="42">
        <v>59</v>
      </c>
      <c r="J105" s="42">
        <v>51</v>
      </c>
      <c r="K105" s="42">
        <v>59</v>
      </c>
      <c r="L105" s="42">
        <v>52</v>
      </c>
      <c r="M105" s="42">
        <v>51</v>
      </c>
      <c r="N105" s="42">
        <v>33</v>
      </c>
      <c r="O105" s="42">
        <v>52</v>
      </c>
      <c r="P105" s="42">
        <v>11</v>
      </c>
      <c r="Q105" s="42">
        <v>155</v>
      </c>
      <c r="R105" s="42">
        <v>108</v>
      </c>
      <c r="S105" s="42">
        <v>101</v>
      </c>
      <c r="T105" s="42">
        <v>66</v>
      </c>
      <c r="U105" s="42">
        <v>76</v>
      </c>
      <c r="V105" s="42">
        <v>87</v>
      </c>
      <c r="W105" s="42">
        <v>67</v>
      </c>
      <c r="X105" s="42">
        <v>114</v>
      </c>
      <c r="Y105" s="42">
        <v>85</v>
      </c>
      <c r="Z105" s="4">
        <f t="shared" si="33"/>
        <v>1315</v>
      </c>
      <c r="AA105" s="312"/>
    </row>
    <row r="106" spans="1:27" ht="25.5" x14ac:dyDescent="0.25">
      <c r="A106" s="262"/>
      <c r="B106" s="260"/>
      <c r="C106" s="260"/>
      <c r="D106" s="361"/>
      <c r="E106" s="358"/>
      <c r="F106" s="28" t="s">
        <v>3</v>
      </c>
      <c r="G106" s="43">
        <v>47</v>
      </c>
      <c r="H106" s="43">
        <v>41</v>
      </c>
      <c r="I106" s="43">
        <v>59</v>
      </c>
      <c r="J106" s="43">
        <v>51</v>
      </c>
      <c r="K106" s="43">
        <v>59</v>
      </c>
      <c r="L106" s="43">
        <v>52</v>
      </c>
      <c r="M106" s="43">
        <v>51</v>
      </c>
      <c r="N106" s="43">
        <v>33</v>
      </c>
      <c r="O106" s="43">
        <v>52</v>
      </c>
      <c r="P106" s="43">
        <v>11</v>
      </c>
      <c r="Q106" s="43">
        <v>155</v>
      </c>
      <c r="R106" s="43">
        <v>108</v>
      </c>
      <c r="S106" s="43">
        <v>101</v>
      </c>
      <c r="T106" s="43">
        <v>66</v>
      </c>
      <c r="U106" s="43">
        <v>76</v>
      </c>
      <c r="V106" s="43">
        <v>87</v>
      </c>
      <c r="W106" s="43">
        <v>67</v>
      </c>
      <c r="X106" s="43">
        <v>114</v>
      </c>
      <c r="Y106" s="43">
        <v>85</v>
      </c>
      <c r="Z106" s="1">
        <f t="shared" si="33"/>
        <v>1315</v>
      </c>
      <c r="AA106" s="369"/>
    </row>
    <row r="107" spans="1:27" x14ac:dyDescent="0.25">
      <c r="A107" s="262"/>
      <c r="B107" s="296" t="s">
        <v>10</v>
      </c>
      <c r="C107" s="286" t="s">
        <v>561</v>
      </c>
      <c r="D107" s="361" t="s">
        <v>406</v>
      </c>
      <c r="E107" s="358" t="s">
        <v>509</v>
      </c>
      <c r="F107" s="28" t="s">
        <v>6</v>
      </c>
      <c r="G107" s="43">
        <v>190</v>
      </c>
      <c r="H107" s="43">
        <v>162</v>
      </c>
      <c r="I107" s="43">
        <v>105</v>
      </c>
      <c r="J107" s="43">
        <v>179</v>
      </c>
      <c r="K107" s="43">
        <v>219</v>
      </c>
      <c r="L107" s="43">
        <v>178</v>
      </c>
      <c r="M107" s="43">
        <v>192</v>
      </c>
      <c r="N107" s="43">
        <v>178</v>
      </c>
      <c r="O107" s="43">
        <v>169</v>
      </c>
      <c r="P107" s="43">
        <v>118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1">
        <f>SUM(G107:Y107)</f>
        <v>1690</v>
      </c>
      <c r="AA107" s="364"/>
    </row>
    <row r="108" spans="1:27" ht="25.5" x14ac:dyDescent="0.25">
      <c r="A108" s="262"/>
      <c r="B108" s="366"/>
      <c r="C108" s="286"/>
      <c r="D108" s="361"/>
      <c r="E108" s="358"/>
      <c r="F108" s="28" t="s">
        <v>3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118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1">
        <f>SUM(G108:Y108)</f>
        <v>118</v>
      </c>
      <c r="AA108" s="364" t="s">
        <v>407</v>
      </c>
    </row>
    <row r="109" spans="1:27" ht="15" customHeight="1" x14ac:dyDescent="0.25">
      <c r="A109" s="262"/>
      <c r="B109" s="366"/>
      <c r="C109" s="286" t="s">
        <v>562</v>
      </c>
      <c r="D109" s="361" t="s">
        <v>408</v>
      </c>
      <c r="E109" s="358" t="s">
        <v>510</v>
      </c>
      <c r="F109" s="28" t="s">
        <v>6</v>
      </c>
      <c r="G109" s="43">
        <v>145</v>
      </c>
      <c r="H109" s="43">
        <v>179</v>
      </c>
      <c r="I109" s="43">
        <v>155</v>
      </c>
      <c r="J109" s="43">
        <v>149</v>
      </c>
      <c r="K109" s="43">
        <v>151</v>
      </c>
      <c r="L109" s="43">
        <v>195</v>
      </c>
      <c r="M109" s="43">
        <v>145</v>
      </c>
      <c r="N109" s="43">
        <v>150</v>
      </c>
      <c r="O109" s="43">
        <v>137</v>
      </c>
      <c r="P109" s="43">
        <v>122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1">
        <f t="shared" ref="Z109:Z112" si="34">SUM(G109:Y109)</f>
        <v>1528</v>
      </c>
      <c r="AA109" s="370" t="s">
        <v>1851</v>
      </c>
    </row>
    <row r="110" spans="1:27" ht="25.5" x14ac:dyDescent="0.25">
      <c r="A110" s="262"/>
      <c r="B110" s="366"/>
      <c r="C110" s="286"/>
      <c r="D110" s="361"/>
      <c r="E110" s="358"/>
      <c r="F110" s="28" t="s">
        <v>3</v>
      </c>
      <c r="G110" s="43">
        <v>0</v>
      </c>
      <c r="H110" s="43">
        <v>0</v>
      </c>
      <c r="I110" s="43">
        <v>155</v>
      </c>
      <c r="J110" s="43">
        <v>149</v>
      </c>
      <c r="K110" s="43">
        <v>151</v>
      </c>
      <c r="L110" s="43">
        <v>195</v>
      </c>
      <c r="M110" s="43">
        <v>145</v>
      </c>
      <c r="N110" s="43">
        <v>150</v>
      </c>
      <c r="O110" s="43">
        <v>137</v>
      </c>
      <c r="P110" s="43">
        <v>122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1">
        <f t="shared" si="34"/>
        <v>1204</v>
      </c>
      <c r="AA110" s="369"/>
    </row>
    <row r="111" spans="1:27" x14ac:dyDescent="0.25">
      <c r="A111" s="262"/>
      <c r="B111" s="366"/>
      <c r="C111" s="286" t="s">
        <v>563</v>
      </c>
      <c r="D111" s="361" t="s">
        <v>2171</v>
      </c>
      <c r="E111" s="358" t="s">
        <v>511</v>
      </c>
      <c r="F111" s="28" t="s">
        <v>6</v>
      </c>
      <c r="G111" s="43">
        <v>42</v>
      </c>
      <c r="H111" s="43">
        <v>39</v>
      </c>
      <c r="I111" s="43">
        <v>39</v>
      </c>
      <c r="J111" s="43">
        <v>32</v>
      </c>
      <c r="K111" s="43">
        <v>22</v>
      </c>
      <c r="L111" s="43">
        <v>15</v>
      </c>
      <c r="M111" s="43">
        <v>29</v>
      </c>
      <c r="N111" s="43">
        <v>0</v>
      </c>
      <c r="O111" s="43">
        <v>23</v>
      </c>
      <c r="P111" s="43">
        <v>17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1">
        <f t="shared" si="34"/>
        <v>258</v>
      </c>
      <c r="AA111" s="364"/>
    </row>
    <row r="112" spans="1:27" ht="26.25" thickBot="1" x14ac:dyDescent="0.3">
      <c r="A112" s="300"/>
      <c r="B112" s="353"/>
      <c r="C112" s="303"/>
      <c r="D112" s="363"/>
      <c r="E112" s="359"/>
      <c r="F112" s="26" t="s">
        <v>3</v>
      </c>
      <c r="G112" s="44">
        <v>42</v>
      </c>
      <c r="H112" s="44">
        <v>39</v>
      </c>
      <c r="I112" s="44">
        <v>39</v>
      </c>
      <c r="J112" s="44">
        <v>32</v>
      </c>
      <c r="K112" s="44">
        <v>22</v>
      </c>
      <c r="L112" s="44">
        <v>15</v>
      </c>
      <c r="M112" s="44">
        <v>29</v>
      </c>
      <c r="N112" s="44">
        <v>0</v>
      </c>
      <c r="O112" s="44">
        <v>23</v>
      </c>
      <c r="P112" s="44">
        <v>17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3">
        <f t="shared" si="34"/>
        <v>258</v>
      </c>
      <c r="AA112" s="365"/>
    </row>
    <row r="113" spans="1:27" x14ac:dyDescent="0.25">
      <c r="A113" s="261" t="s">
        <v>409</v>
      </c>
      <c r="B113" s="259" t="s">
        <v>8</v>
      </c>
      <c r="C113" s="259"/>
      <c r="D113" s="360" t="s">
        <v>410</v>
      </c>
      <c r="E113" s="357" t="s">
        <v>512</v>
      </c>
      <c r="F113" s="27" t="s">
        <v>6</v>
      </c>
      <c r="G113" s="42">
        <v>81</v>
      </c>
      <c r="H113" s="42">
        <v>149</v>
      </c>
      <c r="I113" s="42">
        <v>110</v>
      </c>
      <c r="J113" s="42">
        <v>128</v>
      </c>
      <c r="K113" s="42">
        <v>118</v>
      </c>
      <c r="L113" s="42">
        <v>101</v>
      </c>
      <c r="M113" s="42">
        <v>99</v>
      </c>
      <c r="N113" s="42">
        <v>55</v>
      </c>
      <c r="O113" s="42">
        <v>103</v>
      </c>
      <c r="P113" s="42">
        <v>33</v>
      </c>
      <c r="Q113" s="42">
        <v>80</v>
      </c>
      <c r="R113" s="42">
        <v>62</v>
      </c>
      <c r="S113" s="42">
        <v>55</v>
      </c>
      <c r="T113" s="42">
        <v>50</v>
      </c>
      <c r="U113" s="42">
        <v>36</v>
      </c>
      <c r="V113" s="42">
        <v>45</v>
      </c>
      <c r="W113" s="42">
        <v>57</v>
      </c>
      <c r="X113" s="42">
        <v>60</v>
      </c>
      <c r="Y113" s="42">
        <v>82</v>
      </c>
      <c r="Z113" s="4">
        <f>SUM(G113:Y113)</f>
        <v>1504</v>
      </c>
      <c r="AA113" s="312"/>
    </row>
    <row r="114" spans="1:27" ht="26.25" thickBot="1" x14ac:dyDescent="0.3">
      <c r="A114" s="262"/>
      <c r="B114" s="260"/>
      <c r="C114" s="260"/>
      <c r="D114" s="361"/>
      <c r="E114" s="358"/>
      <c r="F114" s="28" t="s">
        <v>3</v>
      </c>
      <c r="G114" s="43">
        <v>81</v>
      </c>
      <c r="H114" s="43">
        <v>149</v>
      </c>
      <c r="I114" s="43">
        <v>110</v>
      </c>
      <c r="J114" s="43">
        <v>128</v>
      </c>
      <c r="K114" s="43">
        <v>118</v>
      </c>
      <c r="L114" s="43">
        <v>101</v>
      </c>
      <c r="M114" s="43">
        <v>99</v>
      </c>
      <c r="N114" s="43">
        <v>55</v>
      </c>
      <c r="O114" s="43">
        <v>103</v>
      </c>
      <c r="P114" s="43">
        <v>33</v>
      </c>
      <c r="Q114" s="43">
        <v>80</v>
      </c>
      <c r="R114" s="43">
        <v>62</v>
      </c>
      <c r="S114" s="43">
        <v>55</v>
      </c>
      <c r="T114" s="43">
        <v>50</v>
      </c>
      <c r="U114" s="43">
        <v>36</v>
      </c>
      <c r="V114" s="43">
        <v>45</v>
      </c>
      <c r="W114" s="43">
        <v>57</v>
      </c>
      <c r="X114" s="43">
        <v>60</v>
      </c>
      <c r="Y114" s="43">
        <v>82</v>
      </c>
      <c r="Z114" s="1">
        <f t="shared" ref="Z114:Z115" si="35">SUM(G114:Y114)</f>
        <v>1504</v>
      </c>
      <c r="AA114" s="362"/>
    </row>
    <row r="115" spans="1:27" x14ac:dyDescent="0.25">
      <c r="A115" s="261" t="s">
        <v>411</v>
      </c>
      <c r="B115" s="259" t="s">
        <v>8</v>
      </c>
      <c r="C115" s="259"/>
      <c r="D115" s="360" t="s">
        <v>412</v>
      </c>
      <c r="E115" s="357" t="s">
        <v>513</v>
      </c>
      <c r="F115" s="27" t="s">
        <v>6</v>
      </c>
      <c r="G115" s="42">
        <v>256</v>
      </c>
      <c r="H115" s="42">
        <v>264</v>
      </c>
      <c r="I115" s="42">
        <v>266</v>
      </c>
      <c r="J115" s="42">
        <v>261</v>
      </c>
      <c r="K115" s="42">
        <v>301</v>
      </c>
      <c r="L115" s="42">
        <v>253</v>
      </c>
      <c r="M115" s="42">
        <v>287</v>
      </c>
      <c r="N115" s="42">
        <v>211</v>
      </c>
      <c r="O115" s="42">
        <v>221</v>
      </c>
      <c r="P115" s="42">
        <v>91</v>
      </c>
      <c r="Q115" s="42">
        <v>122</v>
      </c>
      <c r="R115" s="42">
        <v>189</v>
      </c>
      <c r="S115" s="42">
        <v>162</v>
      </c>
      <c r="T115" s="42">
        <v>166</v>
      </c>
      <c r="U115" s="42">
        <v>121</v>
      </c>
      <c r="V115" s="42">
        <v>149</v>
      </c>
      <c r="W115" s="42">
        <v>152</v>
      </c>
      <c r="X115" s="42">
        <v>180</v>
      </c>
      <c r="Y115" s="42">
        <v>153</v>
      </c>
      <c r="Z115" s="4">
        <f t="shared" si="35"/>
        <v>3805</v>
      </c>
      <c r="AA115" s="312"/>
    </row>
    <row r="116" spans="1:27" ht="26.25" thickBot="1" x14ac:dyDescent="0.3">
      <c r="A116" s="262"/>
      <c r="B116" s="260"/>
      <c r="C116" s="260"/>
      <c r="D116" s="361"/>
      <c r="E116" s="358"/>
      <c r="F116" s="28" t="s">
        <v>3</v>
      </c>
      <c r="G116" s="43">
        <v>256</v>
      </c>
      <c r="H116" s="43">
        <v>264</v>
      </c>
      <c r="I116" s="43">
        <v>266</v>
      </c>
      <c r="J116" s="43">
        <v>261</v>
      </c>
      <c r="K116" s="43">
        <v>301</v>
      </c>
      <c r="L116" s="43">
        <v>253</v>
      </c>
      <c r="M116" s="43">
        <v>287</v>
      </c>
      <c r="N116" s="43">
        <v>211</v>
      </c>
      <c r="O116" s="43">
        <v>221</v>
      </c>
      <c r="P116" s="43">
        <v>91</v>
      </c>
      <c r="Q116" s="43">
        <v>122</v>
      </c>
      <c r="R116" s="43">
        <v>189</v>
      </c>
      <c r="S116" s="43">
        <v>162</v>
      </c>
      <c r="T116" s="43">
        <v>166</v>
      </c>
      <c r="U116" s="43">
        <v>121</v>
      </c>
      <c r="V116" s="43">
        <v>149</v>
      </c>
      <c r="W116" s="43">
        <v>152</v>
      </c>
      <c r="X116" s="43">
        <v>180</v>
      </c>
      <c r="Y116" s="43">
        <v>153</v>
      </c>
      <c r="Z116" s="1">
        <f>SUM(G116:Y116)</f>
        <v>3805</v>
      </c>
      <c r="AA116" s="362"/>
    </row>
    <row r="117" spans="1:27" x14ac:dyDescent="0.25">
      <c r="A117" s="261" t="s">
        <v>413</v>
      </c>
      <c r="B117" s="259" t="s">
        <v>8</v>
      </c>
      <c r="C117" s="259"/>
      <c r="D117" s="360" t="s">
        <v>414</v>
      </c>
      <c r="E117" s="357" t="s">
        <v>514</v>
      </c>
      <c r="F117" s="27" t="s">
        <v>6</v>
      </c>
      <c r="G117" s="42">
        <v>318</v>
      </c>
      <c r="H117" s="42">
        <v>260</v>
      </c>
      <c r="I117" s="42">
        <v>294</v>
      </c>
      <c r="J117" s="42">
        <v>282</v>
      </c>
      <c r="K117" s="42">
        <v>250</v>
      </c>
      <c r="L117" s="42">
        <v>249</v>
      </c>
      <c r="M117" s="42">
        <v>230</v>
      </c>
      <c r="N117" s="42">
        <v>179</v>
      </c>
      <c r="O117" s="42">
        <v>208</v>
      </c>
      <c r="P117" s="42">
        <v>103</v>
      </c>
      <c r="Q117" s="42">
        <v>161</v>
      </c>
      <c r="R117" s="42">
        <v>135</v>
      </c>
      <c r="S117" s="42">
        <v>126</v>
      </c>
      <c r="T117" s="42">
        <v>117</v>
      </c>
      <c r="U117" s="42">
        <v>119</v>
      </c>
      <c r="V117" s="42">
        <v>117</v>
      </c>
      <c r="W117" s="42">
        <v>146</v>
      </c>
      <c r="X117" s="42">
        <v>132</v>
      </c>
      <c r="Y117" s="42">
        <v>175</v>
      </c>
      <c r="Z117" s="4">
        <f t="shared" ref="Z117:Z118" si="36">SUM(G117:Y117)</f>
        <v>3601</v>
      </c>
      <c r="AA117" s="312"/>
    </row>
    <row r="118" spans="1:27" ht="26.25" thickBot="1" x14ac:dyDescent="0.3">
      <c r="A118" s="262"/>
      <c r="B118" s="260"/>
      <c r="C118" s="260"/>
      <c r="D118" s="361"/>
      <c r="E118" s="358"/>
      <c r="F118" s="28" t="s">
        <v>3</v>
      </c>
      <c r="G118" s="43">
        <v>318</v>
      </c>
      <c r="H118" s="43">
        <v>260</v>
      </c>
      <c r="I118" s="43">
        <v>294</v>
      </c>
      <c r="J118" s="43">
        <v>282</v>
      </c>
      <c r="K118" s="43">
        <v>250</v>
      </c>
      <c r="L118" s="43">
        <v>249</v>
      </c>
      <c r="M118" s="43">
        <v>230</v>
      </c>
      <c r="N118" s="43">
        <v>179</v>
      </c>
      <c r="O118" s="43">
        <v>208</v>
      </c>
      <c r="P118" s="43">
        <v>103</v>
      </c>
      <c r="Q118" s="43">
        <v>161</v>
      </c>
      <c r="R118" s="43">
        <v>135</v>
      </c>
      <c r="S118" s="43">
        <v>126</v>
      </c>
      <c r="T118" s="43">
        <v>117</v>
      </c>
      <c r="U118" s="43">
        <v>119</v>
      </c>
      <c r="V118" s="43">
        <v>117</v>
      </c>
      <c r="W118" s="43">
        <v>146</v>
      </c>
      <c r="X118" s="43">
        <v>132</v>
      </c>
      <c r="Y118" s="43">
        <v>175</v>
      </c>
      <c r="Z118" s="1">
        <f t="shared" si="36"/>
        <v>3601</v>
      </c>
      <c r="AA118" s="362"/>
    </row>
    <row r="119" spans="1:27" x14ac:dyDescent="0.25">
      <c r="A119" s="261" t="s">
        <v>415</v>
      </c>
      <c r="B119" s="259" t="s">
        <v>8</v>
      </c>
      <c r="C119" s="259"/>
      <c r="D119" s="360" t="s">
        <v>416</v>
      </c>
      <c r="E119" s="357" t="s">
        <v>515</v>
      </c>
      <c r="F119" s="27" t="s">
        <v>6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28</v>
      </c>
      <c r="W119" s="42">
        <v>71</v>
      </c>
      <c r="X119" s="42">
        <v>78</v>
      </c>
      <c r="Y119" s="42">
        <v>130</v>
      </c>
      <c r="Z119" s="4">
        <f t="shared" ref="Z119:Z120" si="37">SUM(G119:Y119)</f>
        <v>307</v>
      </c>
      <c r="AA119" s="312"/>
    </row>
    <row r="120" spans="1:27" ht="26.25" thickBot="1" x14ac:dyDescent="0.3">
      <c r="A120" s="262"/>
      <c r="B120" s="260"/>
      <c r="C120" s="260"/>
      <c r="D120" s="361"/>
      <c r="E120" s="358"/>
      <c r="F120" s="28" t="s">
        <v>3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28</v>
      </c>
      <c r="W120" s="43">
        <v>71</v>
      </c>
      <c r="X120" s="43">
        <v>78</v>
      </c>
      <c r="Y120" s="43">
        <v>130</v>
      </c>
      <c r="Z120" s="1">
        <f t="shared" si="37"/>
        <v>307</v>
      </c>
      <c r="AA120" s="362"/>
    </row>
    <row r="121" spans="1:27" x14ac:dyDescent="0.25">
      <c r="A121" s="261" t="s">
        <v>417</v>
      </c>
      <c r="B121" s="259" t="s">
        <v>8</v>
      </c>
      <c r="C121" s="259"/>
      <c r="D121" s="360" t="s">
        <v>418</v>
      </c>
      <c r="E121" s="357" t="s">
        <v>516</v>
      </c>
      <c r="F121" s="27" t="s">
        <v>6</v>
      </c>
      <c r="G121" s="42">
        <v>48</v>
      </c>
      <c r="H121" s="42">
        <v>34</v>
      </c>
      <c r="I121" s="42">
        <v>42</v>
      </c>
      <c r="J121" s="42">
        <v>39</v>
      </c>
      <c r="K121" s="42">
        <v>32</v>
      </c>
      <c r="L121" s="42">
        <v>40</v>
      </c>
      <c r="M121" s="42">
        <v>37</v>
      </c>
      <c r="N121" s="42">
        <v>17</v>
      </c>
      <c r="O121" s="42">
        <v>33</v>
      </c>
      <c r="P121" s="42">
        <v>21</v>
      </c>
      <c r="Q121" s="42">
        <v>30</v>
      </c>
      <c r="R121" s="42">
        <v>27</v>
      </c>
      <c r="S121" s="42">
        <v>43</v>
      </c>
      <c r="T121" s="42">
        <v>35</v>
      </c>
      <c r="U121" s="42">
        <v>61</v>
      </c>
      <c r="V121" s="42">
        <v>70</v>
      </c>
      <c r="W121" s="42">
        <v>96</v>
      </c>
      <c r="X121" s="42">
        <v>93</v>
      </c>
      <c r="Y121" s="42">
        <v>85</v>
      </c>
      <c r="Z121" s="4">
        <f t="shared" ref="Z121:Z122" si="38">SUM(G121:Y121)</f>
        <v>883</v>
      </c>
      <c r="AA121" s="312"/>
    </row>
    <row r="122" spans="1:27" ht="26.25" thickBot="1" x14ac:dyDescent="0.3">
      <c r="A122" s="262"/>
      <c r="B122" s="260"/>
      <c r="C122" s="260"/>
      <c r="D122" s="361"/>
      <c r="E122" s="358"/>
      <c r="F122" s="28" t="s">
        <v>3</v>
      </c>
      <c r="G122" s="43">
        <v>48</v>
      </c>
      <c r="H122" s="43">
        <v>34</v>
      </c>
      <c r="I122" s="43">
        <v>42</v>
      </c>
      <c r="J122" s="43">
        <v>39</v>
      </c>
      <c r="K122" s="43">
        <v>32</v>
      </c>
      <c r="L122" s="43">
        <v>40</v>
      </c>
      <c r="M122" s="43">
        <v>37</v>
      </c>
      <c r="N122" s="43">
        <v>17</v>
      </c>
      <c r="O122" s="43">
        <v>33</v>
      </c>
      <c r="P122" s="43">
        <v>21</v>
      </c>
      <c r="Q122" s="43">
        <v>30</v>
      </c>
      <c r="R122" s="43">
        <v>27</v>
      </c>
      <c r="S122" s="43">
        <v>43</v>
      </c>
      <c r="T122" s="43">
        <v>35</v>
      </c>
      <c r="U122" s="43">
        <v>61</v>
      </c>
      <c r="V122" s="43">
        <v>70</v>
      </c>
      <c r="W122" s="43">
        <v>96</v>
      </c>
      <c r="X122" s="43">
        <v>93</v>
      </c>
      <c r="Y122" s="43">
        <v>85</v>
      </c>
      <c r="Z122" s="1">
        <f t="shared" si="38"/>
        <v>883</v>
      </c>
      <c r="AA122" s="362"/>
    </row>
    <row r="123" spans="1:27" x14ac:dyDescent="0.25">
      <c r="A123" s="261" t="s">
        <v>419</v>
      </c>
      <c r="B123" s="259" t="s">
        <v>8</v>
      </c>
      <c r="C123" s="259"/>
      <c r="D123" s="360" t="s">
        <v>420</v>
      </c>
      <c r="E123" s="357" t="s">
        <v>517</v>
      </c>
      <c r="F123" s="27" t="s">
        <v>6</v>
      </c>
      <c r="G123" s="42">
        <v>31</v>
      </c>
      <c r="H123" s="42">
        <v>30</v>
      </c>
      <c r="I123" s="42">
        <v>28</v>
      </c>
      <c r="J123" s="42">
        <v>33</v>
      </c>
      <c r="K123" s="42">
        <v>31</v>
      </c>
      <c r="L123" s="42">
        <v>26</v>
      </c>
      <c r="M123" s="42">
        <v>29</v>
      </c>
      <c r="N123" s="42">
        <v>16</v>
      </c>
      <c r="O123" s="42">
        <v>11</v>
      </c>
      <c r="P123" s="42">
        <v>23</v>
      </c>
      <c r="Q123" s="42">
        <v>42</v>
      </c>
      <c r="R123" s="42">
        <v>25</v>
      </c>
      <c r="S123" s="42">
        <v>26</v>
      </c>
      <c r="T123" s="42">
        <v>20</v>
      </c>
      <c r="U123" s="42">
        <v>22</v>
      </c>
      <c r="V123" s="42">
        <v>20</v>
      </c>
      <c r="W123" s="42">
        <v>18</v>
      </c>
      <c r="X123" s="42">
        <v>21</v>
      </c>
      <c r="Y123" s="42">
        <v>25</v>
      </c>
      <c r="Z123" s="4">
        <f t="shared" ref="Z123:Z126" si="39">SUM(G123:Y123)</f>
        <v>477</v>
      </c>
      <c r="AA123" s="312"/>
    </row>
    <row r="124" spans="1:27" ht="25.5" x14ac:dyDescent="0.25">
      <c r="A124" s="262"/>
      <c r="B124" s="260"/>
      <c r="C124" s="260"/>
      <c r="D124" s="361"/>
      <c r="E124" s="358"/>
      <c r="F124" s="28" t="s">
        <v>3</v>
      </c>
      <c r="G124" s="43">
        <v>31</v>
      </c>
      <c r="H124" s="43">
        <v>30</v>
      </c>
      <c r="I124" s="43">
        <v>28</v>
      </c>
      <c r="J124" s="43">
        <v>33</v>
      </c>
      <c r="K124" s="43">
        <v>31</v>
      </c>
      <c r="L124" s="43">
        <v>26</v>
      </c>
      <c r="M124" s="43">
        <v>29</v>
      </c>
      <c r="N124" s="43">
        <v>16</v>
      </c>
      <c r="O124" s="43">
        <v>11</v>
      </c>
      <c r="P124" s="43">
        <v>23</v>
      </c>
      <c r="Q124" s="43">
        <v>42</v>
      </c>
      <c r="R124" s="43">
        <v>25</v>
      </c>
      <c r="S124" s="43">
        <v>26</v>
      </c>
      <c r="T124" s="43">
        <v>20</v>
      </c>
      <c r="U124" s="43">
        <v>22</v>
      </c>
      <c r="V124" s="43">
        <v>20</v>
      </c>
      <c r="W124" s="43">
        <v>18</v>
      </c>
      <c r="X124" s="43">
        <v>21</v>
      </c>
      <c r="Y124" s="43">
        <v>25</v>
      </c>
      <c r="Z124" s="1">
        <f t="shared" si="39"/>
        <v>477</v>
      </c>
      <c r="AA124" s="369"/>
    </row>
    <row r="125" spans="1:27" x14ac:dyDescent="0.25">
      <c r="A125" s="262"/>
      <c r="B125" s="260" t="s">
        <v>10</v>
      </c>
      <c r="C125" s="286" t="s">
        <v>564</v>
      </c>
      <c r="D125" s="361" t="s">
        <v>421</v>
      </c>
      <c r="E125" s="358" t="s">
        <v>518</v>
      </c>
      <c r="F125" s="28" t="s">
        <v>6</v>
      </c>
      <c r="G125" s="43">
        <v>11</v>
      </c>
      <c r="H125" s="43">
        <v>15</v>
      </c>
      <c r="I125" s="43">
        <v>11</v>
      </c>
      <c r="J125" s="43">
        <v>14</v>
      </c>
      <c r="K125" s="43">
        <v>16</v>
      </c>
      <c r="L125" s="43">
        <v>16</v>
      </c>
      <c r="M125" s="43">
        <v>15</v>
      </c>
      <c r="N125" s="43">
        <v>33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1">
        <f t="shared" si="39"/>
        <v>131</v>
      </c>
      <c r="AA125" s="364"/>
    </row>
    <row r="126" spans="1:27" ht="26.25" thickBot="1" x14ac:dyDescent="0.3">
      <c r="A126" s="300"/>
      <c r="B126" s="302"/>
      <c r="C126" s="303"/>
      <c r="D126" s="363"/>
      <c r="E126" s="359"/>
      <c r="F126" s="26" t="s">
        <v>3</v>
      </c>
      <c r="G126" s="44">
        <v>11</v>
      </c>
      <c r="H126" s="44">
        <v>15</v>
      </c>
      <c r="I126" s="44">
        <v>11</v>
      </c>
      <c r="J126" s="44">
        <v>14</v>
      </c>
      <c r="K126" s="44">
        <v>16</v>
      </c>
      <c r="L126" s="44">
        <v>16</v>
      </c>
      <c r="M126" s="44">
        <v>15</v>
      </c>
      <c r="N126" s="44">
        <v>33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3">
        <f t="shared" si="39"/>
        <v>131</v>
      </c>
      <c r="AA126" s="365"/>
    </row>
    <row r="127" spans="1:27" x14ac:dyDescent="0.25">
      <c r="A127" s="261" t="s">
        <v>422</v>
      </c>
      <c r="B127" s="259" t="s">
        <v>8</v>
      </c>
      <c r="C127" s="259"/>
      <c r="D127" s="360" t="s">
        <v>423</v>
      </c>
      <c r="E127" s="357" t="s">
        <v>519</v>
      </c>
      <c r="F127" s="27" t="s">
        <v>6</v>
      </c>
      <c r="G127" s="42">
        <v>84</v>
      </c>
      <c r="H127" s="42">
        <v>64</v>
      </c>
      <c r="I127" s="42">
        <v>87</v>
      </c>
      <c r="J127" s="42">
        <v>66</v>
      </c>
      <c r="K127" s="42">
        <v>67</v>
      </c>
      <c r="L127" s="42">
        <v>60</v>
      </c>
      <c r="M127" s="42">
        <v>53</v>
      </c>
      <c r="N127" s="42">
        <v>43</v>
      </c>
      <c r="O127" s="42">
        <v>66</v>
      </c>
      <c r="P127" s="42">
        <v>49</v>
      </c>
      <c r="Q127" s="42">
        <v>46</v>
      </c>
      <c r="R127" s="42">
        <v>63</v>
      </c>
      <c r="S127" s="42">
        <v>39</v>
      </c>
      <c r="T127" s="42">
        <v>23</v>
      </c>
      <c r="U127" s="42">
        <v>41</v>
      </c>
      <c r="V127" s="42">
        <v>43</v>
      </c>
      <c r="W127" s="42">
        <v>43</v>
      </c>
      <c r="X127" s="42">
        <v>62</v>
      </c>
      <c r="Y127" s="42">
        <v>54</v>
      </c>
      <c r="Z127" s="4">
        <f t="shared" ref="Z127:Z130" si="40">SUM(G127:Y127)</f>
        <v>1053</v>
      </c>
      <c r="AA127" s="312"/>
    </row>
    <row r="128" spans="1:27" ht="25.5" x14ac:dyDescent="0.25">
      <c r="A128" s="262"/>
      <c r="B128" s="260"/>
      <c r="C128" s="260"/>
      <c r="D128" s="361"/>
      <c r="E128" s="358"/>
      <c r="F128" s="28" t="s">
        <v>3</v>
      </c>
      <c r="G128" s="43">
        <v>84</v>
      </c>
      <c r="H128" s="43">
        <v>64</v>
      </c>
      <c r="I128" s="43">
        <v>87</v>
      </c>
      <c r="J128" s="43">
        <v>66</v>
      </c>
      <c r="K128" s="43">
        <v>67</v>
      </c>
      <c r="L128" s="43">
        <v>60</v>
      </c>
      <c r="M128" s="43">
        <v>53</v>
      </c>
      <c r="N128" s="43">
        <v>43</v>
      </c>
      <c r="O128" s="43">
        <v>66</v>
      </c>
      <c r="P128" s="43">
        <v>49</v>
      </c>
      <c r="Q128" s="43">
        <v>46</v>
      </c>
      <c r="R128" s="43">
        <v>63</v>
      </c>
      <c r="S128" s="43">
        <v>39</v>
      </c>
      <c r="T128" s="43">
        <v>23</v>
      </c>
      <c r="U128" s="43">
        <v>41</v>
      </c>
      <c r="V128" s="43">
        <v>43</v>
      </c>
      <c r="W128" s="43">
        <v>43</v>
      </c>
      <c r="X128" s="43">
        <v>62</v>
      </c>
      <c r="Y128" s="43">
        <v>54</v>
      </c>
      <c r="Z128" s="1">
        <f t="shared" si="40"/>
        <v>1053</v>
      </c>
      <c r="AA128" s="369"/>
    </row>
    <row r="129" spans="1:27" x14ac:dyDescent="0.25">
      <c r="A129" s="262"/>
      <c r="B129" s="260" t="s">
        <v>10</v>
      </c>
      <c r="C129" s="286" t="s">
        <v>565</v>
      </c>
      <c r="D129" s="361" t="s">
        <v>424</v>
      </c>
      <c r="E129" s="358" t="s">
        <v>520</v>
      </c>
      <c r="F129" s="28" t="s">
        <v>6</v>
      </c>
      <c r="G129" s="43">
        <v>40</v>
      </c>
      <c r="H129" s="43">
        <v>23</v>
      </c>
      <c r="I129" s="43">
        <v>33</v>
      </c>
      <c r="J129" s="43">
        <v>33</v>
      </c>
      <c r="K129" s="43">
        <v>31</v>
      </c>
      <c r="L129" s="43">
        <v>36</v>
      </c>
      <c r="M129" s="43">
        <v>18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1">
        <f t="shared" si="40"/>
        <v>214</v>
      </c>
      <c r="AA129" s="364"/>
    </row>
    <row r="130" spans="1:27" ht="26.25" thickBot="1" x14ac:dyDescent="0.3">
      <c r="A130" s="300"/>
      <c r="B130" s="302"/>
      <c r="C130" s="303"/>
      <c r="D130" s="363"/>
      <c r="E130" s="359"/>
      <c r="F130" s="26" t="s">
        <v>3</v>
      </c>
      <c r="G130" s="44">
        <v>40</v>
      </c>
      <c r="H130" s="44">
        <v>23</v>
      </c>
      <c r="I130" s="44">
        <v>33</v>
      </c>
      <c r="J130" s="44">
        <v>33</v>
      </c>
      <c r="K130" s="44">
        <v>31</v>
      </c>
      <c r="L130" s="44">
        <v>36</v>
      </c>
      <c r="M130" s="44">
        <v>18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3">
        <f t="shared" si="40"/>
        <v>214</v>
      </c>
      <c r="AA130" s="365"/>
    </row>
    <row r="131" spans="1:27" x14ac:dyDescent="0.25">
      <c r="A131" s="261" t="s">
        <v>425</v>
      </c>
      <c r="B131" s="259" t="s">
        <v>8</v>
      </c>
      <c r="C131" s="259"/>
      <c r="D131" s="360" t="s">
        <v>426</v>
      </c>
      <c r="E131" s="357" t="s">
        <v>521</v>
      </c>
      <c r="F131" s="27" t="s">
        <v>6</v>
      </c>
      <c r="G131" s="42">
        <v>220</v>
      </c>
      <c r="H131" s="42">
        <v>217</v>
      </c>
      <c r="I131" s="42">
        <v>242</v>
      </c>
      <c r="J131" s="42">
        <v>214</v>
      </c>
      <c r="K131" s="42">
        <v>212</v>
      </c>
      <c r="L131" s="42">
        <v>213</v>
      </c>
      <c r="M131" s="42">
        <v>208</v>
      </c>
      <c r="N131" s="42">
        <v>160</v>
      </c>
      <c r="O131" s="42">
        <v>149</v>
      </c>
      <c r="P131" s="42">
        <v>126</v>
      </c>
      <c r="Q131" s="42">
        <v>140</v>
      </c>
      <c r="R131" s="42">
        <v>120</v>
      </c>
      <c r="S131" s="42">
        <v>165</v>
      </c>
      <c r="T131" s="42">
        <v>151</v>
      </c>
      <c r="U131" s="42">
        <v>130</v>
      </c>
      <c r="V131" s="42">
        <v>136</v>
      </c>
      <c r="W131" s="42">
        <v>146</v>
      </c>
      <c r="X131" s="42">
        <v>128</v>
      </c>
      <c r="Y131" s="42">
        <v>145</v>
      </c>
      <c r="Z131" s="4">
        <f t="shared" ref="Z131:Z134" si="41">SUM(G131:Y131)</f>
        <v>3222</v>
      </c>
      <c r="AA131" s="312"/>
    </row>
    <row r="132" spans="1:27" ht="25.5" x14ac:dyDescent="0.25">
      <c r="A132" s="262"/>
      <c r="B132" s="260"/>
      <c r="C132" s="260"/>
      <c r="D132" s="361"/>
      <c r="E132" s="358"/>
      <c r="F132" s="28" t="s">
        <v>3</v>
      </c>
      <c r="G132" s="43">
        <v>220</v>
      </c>
      <c r="H132" s="43">
        <v>217</v>
      </c>
      <c r="I132" s="43">
        <v>242</v>
      </c>
      <c r="J132" s="43">
        <v>214</v>
      </c>
      <c r="K132" s="43">
        <v>212</v>
      </c>
      <c r="L132" s="43">
        <v>213</v>
      </c>
      <c r="M132" s="43">
        <v>208</v>
      </c>
      <c r="N132" s="43">
        <v>160</v>
      </c>
      <c r="O132" s="43">
        <v>149</v>
      </c>
      <c r="P132" s="43">
        <v>126</v>
      </c>
      <c r="Q132" s="43">
        <v>140</v>
      </c>
      <c r="R132" s="43">
        <v>120</v>
      </c>
      <c r="S132" s="43">
        <v>165</v>
      </c>
      <c r="T132" s="43">
        <v>151</v>
      </c>
      <c r="U132" s="43">
        <v>130</v>
      </c>
      <c r="V132" s="43">
        <v>136</v>
      </c>
      <c r="W132" s="43">
        <v>146</v>
      </c>
      <c r="X132" s="43">
        <v>128</v>
      </c>
      <c r="Y132" s="43">
        <v>145</v>
      </c>
      <c r="Z132" s="1">
        <f t="shared" si="41"/>
        <v>3222</v>
      </c>
      <c r="AA132" s="369"/>
    </row>
    <row r="133" spans="1:27" x14ac:dyDescent="0.25">
      <c r="A133" s="262"/>
      <c r="B133" s="260" t="s">
        <v>10</v>
      </c>
      <c r="C133" s="286" t="s">
        <v>566</v>
      </c>
      <c r="D133" s="361" t="s">
        <v>427</v>
      </c>
      <c r="E133" s="358" t="s">
        <v>522</v>
      </c>
      <c r="F133" s="28" t="s">
        <v>6</v>
      </c>
      <c r="G133" s="43">
        <v>8</v>
      </c>
      <c r="H133" s="43">
        <v>9</v>
      </c>
      <c r="I133" s="43">
        <v>6</v>
      </c>
      <c r="J133" s="43">
        <v>12</v>
      </c>
      <c r="K133" s="43">
        <v>13</v>
      </c>
      <c r="L133" s="43">
        <v>10</v>
      </c>
      <c r="M133" s="43">
        <v>8</v>
      </c>
      <c r="N133" s="43">
        <v>3</v>
      </c>
      <c r="O133" s="43">
        <v>13</v>
      </c>
      <c r="P133" s="43">
        <v>0</v>
      </c>
      <c r="Q133" s="43">
        <v>6</v>
      </c>
      <c r="R133" s="43">
        <v>7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1">
        <f t="shared" si="41"/>
        <v>95</v>
      </c>
      <c r="AA133" s="364"/>
    </row>
    <row r="134" spans="1:27" ht="26.25" thickBot="1" x14ac:dyDescent="0.3">
      <c r="A134" s="300"/>
      <c r="B134" s="302"/>
      <c r="C134" s="303"/>
      <c r="D134" s="363"/>
      <c r="E134" s="359"/>
      <c r="F134" s="26" t="s">
        <v>3</v>
      </c>
      <c r="G134" s="44">
        <v>8</v>
      </c>
      <c r="H134" s="44">
        <v>9</v>
      </c>
      <c r="I134" s="44">
        <v>6</v>
      </c>
      <c r="J134" s="44">
        <v>12</v>
      </c>
      <c r="K134" s="44">
        <v>13</v>
      </c>
      <c r="L134" s="44">
        <v>10</v>
      </c>
      <c r="M134" s="44">
        <v>8</v>
      </c>
      <c r="N134" s="44">
        <v>3</v>
      </c>
      <c r="O134" s="44">
        <v>13</v>
      </c>
      <c r="P134" s="44">
        <v>0</v>
      </c>
      <c r="Q134" s="44">
        <v>6</v>
      </c>
      <c r="R134" s="44">
        <v>7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3">
        <f t="shared" si="41"/>
        <v>95</v>
      </c>
      <c r="AA134" s="365"/>
    </row>
    <row r="135" spans="1:27" x14ac:dyDescent="0.25">
      <c r="A135" s="261" t="s">
        <v>428</v>
      </c>
      <c r="B135" s="259" t="s">
        <v>8</v>
      </c>
      <c r="C135" s="259"/>
      <c r="D135" s="360" t="s">
        <v>429</v>
      </c>
      <c r="E135" s="357" t="s">
        <v>523</v>
      </c>
      <c r="F135" s="27" t="s">
        <v>6</v>
      </c>
      <c r="G135" s="42">
        <v>59</v>
      </c>
      <c r="H135" s="42">
        <v>50</v>
      </c>
      <c r="I135" s="42">
        <v>70</v>
      </c>
      <c r="J135" s="42">
        <v>64</v>
      </c>
      <c r="K135" s="42">
        <v>52</v>
      </c>
      <c r="L135" s="42">
        <v>67</v>
      </c>
      <c r="M135" s="42">
        <v>39</v>
      </c>
      <c r="N135" s="42">
        <v>19</v>
      </c>
      <c r="O135" s="42">
        <v>39</v>
      </c>
      <c r="P135" s="42">
        <v>22</v>
      </c>
      <c r="Q135" s="42">
        <v>36</v>
      </c>
      <c r="R135" s="42">
        <v>23</v>
      </c>
      <c r="S135" s="42">
        <v>16</v>
      </c>
      <c r="T135" s="42">
        <v>24</v>
      </c>
      <c r="U135" s="42">
        <v>20</v>
      </c>
      <c r="V135" s="42">
        <v>18</v>
      </c>
      <c r="W135" s="42">
        <v>28</v>
      </c>
      <c r="X135" s="42">
        <v>23</v>
      </c>
      <c r="Y135" s="42">
        <v>21</v>
      </c>
      <c r="Z135" s="4">
        <f t="shared" ref="Z135:Z136" si="42">SUM(G135:Y135)</f>
        <v>690</v>
      </c>
      <c r="AA135" s="312"/>
    </row>
    <row r="136" spans="1:27" ht="26.25" thickBot="1" x14ac:dyDescent="0.3">
      <c r="A136" s="262"/>
      <c r="B136" s="260"/>
      <c r="C136" s="260"/>
      <c r="D136" s="361"/>
      <c r="E136" s="358"/>
      <c r="F136" s="28" t="s">
        <v>3</v>
      </c>
      <c r="G136" s="43">
        <v>59</v>
      </c>
      <c r="H136" s="43">
        <v>50</v>
      </c>
      <c r="I136" s="43">
        <v>70</v>
      </c>
      <c r="J136" s="43">
        <v>64</v>
      </c>
      <c r="K136" s="43">
        <v>52</v>
      </c>
      <c r="L136" s="43">
        <v>67</v>
      </c>
      <c r="M136" s="43">
        <v>39</v>
      </c>
      <c r="N136" s="43">
        <v>19</v>
      </c>
      <c r="O136" s="43">
        <v>39</v>
      </c>
      <c r="P136" s="43">
        <v>22</v>
      </c>
      <c r="Q136" s="43">
        <v>36</v>
      </c>
      <c r="R136" s="43">
        <v>23</v>
      </c>
      <c r="S136" s="43">
        <v>16</v>
      </c>
      <c r="T136" s="43">
        <v>24</v>
      </c>
      <c r="U136" s="43">
        <v>20</v>
      </c>
      <c r="V136" s="43">
        <v>18</v>
      </c>
      <c r="W136" s="43">
        <v>28</v>
      </c>
      <c r="X136" s="43">
        <v>23</v>
      </c>
      <c r="Y136" s="43">
        <v>21</v>
      </c>
      <c r="Z136" s="1">
        <f t="shared" si="42"/>
        <v>690</v>
      </c>
      <c r="AA136" s="362"/>
    </row>
    <row r="137" spans="1:27" x14ac:dyDescent="0.25">
      <c r="A137" s="261" t="s">
        <v>430</v>
      </c>
      <c r="B137" s="259" t="s">
        <v>8</v>
      </c>
      <c r="C137" s="259"/>
      <c r="D137" s="360" t="s">
        <v>431</v>
      </c>
      <c r="E137" s="357" t="s">
        <v>524</v>
      </c>
      <c r="F137" s="27" t="s">
        <v>6</v>
      </c>
      <c r="G137" s="42">
        <v>109</v>
      </c>
      <c r="H137" s="42">
        <v>108</v>
      </c>
      <c r="I137" s="42">
        <v>137</v>
      </c>
      <c r="J137" s="42">
        <v>137</v>
      </c>
      <c r="K137" s="42">
        <v>129</v>
      </c>
      <c r="L137" s="42">
        <v>128</v>
      </c>
      <c r="M137" s="42">
        <v>83</v>
      </c>
      <c r="N137" s="42">
        <v>116</v>
      </c>
      <c r="O137" s="42">
        <v>72</v>
      </c>
      <c r="P137" s="42">
        <v>106</v>
      </c>
      <c r="Q137" s="42">
        <v>78</v>
      </c>
      <c r="R137" s="42">
        <v>62</v>
      </c>
      <c r="S137" s="42">
        <v>22</v>
      </c>
      <c r="T137" s="42">
        <v>55</v>
      </c>
      <c r="U137" s="42">
        <v>49</v>
      </c>
      <c r="V137" s="42">
        <v>51</v>
      </c>
      <c r="W137" s="42">
        <v>38</v>
      </c>
      <c r="X137" s="42">
        <v>58</v>
      </c>
      <c r="Y137" s="42">
        <v>54</v>
      </c>
      <c r="Z137" s="4">
        <f t="shared" ref="Z137:Z138" si="43">SUM(G137:Y137)</f>
        <v>1592</v>
      </c>
      <c r="AA137" s="312"/>
    </row>
    <row r="138" spans="1:27" ht="26.25" thickBot="1" x14ac:dyDescent="0.3">
      <c r="A138" s="262"/>
      <c r="B138" s="260"/>
      <c r="C138" s="260"/>
      <c r="D138" s="361"/>
      <c r="E138" s="358"/>
      <c r="F138" s="28" t="s">
        <v>3</v>
      </c>
      <c r="G138" s="43">
        <v>109</v>
      </c>
      <c r="H138" s="43">
        <v>108</v>
      </c>
      <c r="I138" s="43">
        <v>137</v>
      </c>
      <c r="J138" s="43">
        <v>137</v>
      </c>
      <c r="K138" s="43">
        <v>129</v>
      </c>
      <c r="L138" s="43">
        <v>128</v>
      </c>
      <c r="M138" s="43">
        <v>83</v>
      </c>
      <c r="N138" s="43">
        <v>116</v>
      </c>
      <c r="O138" s="43">
        <v>72</v>
      </c>
      <c r="P138" s="43">
        <v>106</v>
      </c>
      <c r="Q138" s="43">
        <v>78</v>
      </c>
      <c r="R138" s="43">
        <v>62</v>
      </c>
      <c r="S138" s="43">
        <v>22</v>
      </c>
      <c r="T138" s="43">
        <v>55</v>
      </c>
      <c r="U138" s="43">
        <v>49</v>
      </c>
      <c r="V138" s="43">
        <v>51</v>
      </c>
      <c r="W138" s="43">
        <v>38</v>
      </c>
      <c r="X138" s="43">
        <v>58</v>
      </c>
      <c r="Y138" s="43">
        <v>54</v>
      </c>
      <c r="Z138" s="1">
        <f t="shared" si="43"/>
        <v>1592</v>
      </c>
      <c r="AA138" s="362"/>
    </row>
    <row r="139" spans="1:27" x14ac:dyDescent="0.25">
      <c r="A139" s="261" t="s">
        <v>432</v>
      </c>
      <c r="B139" s="259" t="s">
        <v>8</v>
      </c>
      <c r="C139" s="259"/>
      <c r="D139" s="360" t="s">
        <v>433</v>
      </c>
      <c r="E139" s="357" t="s">
        <v>525</v>
      </c>
      <c r="F139" s="27" t="s">
        <v>6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50</v>
      </c>
      <c r="Y139" s="42">
        <v>99</v>
      </c>
      <c r="Z139" s="4">
        <f t="shared" ref="Z139:Z140" si="44">SUM(G139:Y139)</f>
        <v>149</v>
      </c>
      <c r="AA139" s="312"/>
    </row>
    <row r="140" spans="1:27" ht="26.25" thickBot="1" x14ac:dyDescent="0.3">
      <c r="A140" s="262"/>
      <c r="B140" s="260"/>
      <c r="C140" s="260"/>
      <c r="D140" s="361"/>
      <c r="E140" s="358"/>
      <c r="F140" s="28" t="s">
        <v>3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50</v>
      </c>
      <c r="Y140" s="43">
        <v>99</v>
      </c>
      <c r="Z140" s="1">
        <f t="shared" si="44"/>
        <v>149</v>
      </c>
      <c r="AA140" s="362"/>
    </row>
    <row r="141" spans="1:27" x14ac:dyDescent="0.25">
      <c r="A141" s="261" t="s">
        <v>434</v>
      </c>
      <c r="B141" s="259" t="s">
        <v>8</v>
      </c>
      <c r="C141" s="259"/>
      <c r="D141" s="360" t="s">
        <v>435</v>
      </c>
      <c r="E141" s="357" t="s">
        <v>526</v>
      </c>
      <c r="F141" s="27" t="s">
        <v>6</v>
      </c>
      <c r="G141" s="42">
        <v>206</v>
      </c>
      <c r="H141" s="42">
        <v>215</v>
      </c>
      <c r="I141" s="42">
        <v>235</v>
      </c>
      <c r="J141" s="42">
        <v>218</v>
      </c>
      <c r="K141" s="42">
        <v>207</v>
      </c>
      <c r="L141" s="42">
        <v>191</v>
      </c>
      <c r="M141" s="42">
        <v>138</v>
      </c>
      <c r="N141" s="42">
        <v>162</v>
      </c>
      <c r="O141" s="42">
        <v>156</v>
      </c>
      <c r="P141" s="42">
        <v>110</v>
      </c>
      <c r="Q141" s="42">
        <v>179</v>
      </c>
      <c r="R141" s="42">
        <v>127</v>
      </c>
      <c r="S141" s="42">
        <v>176</v>
      </c>
      <c r="T141" s="42">
        <v>156</v>
      </c>
      <c r="U141" s="42">
        <v>177</v>
      </c>
      <c r="V141" s="42">
        <v>134</v>
      </c>
      <c r="W141" s="42">
        <v>134</v>
      </c>
      <c r="X141" s="42">
        <v>138</v>
      </c>
      <c r="Y141" s="42">
        <v>146</v>
      </c>
      <c r="Z141" s="4">
        <f t="shared" ref="Z141:Z142" si="45">SUM(G141:Y141)</f>
        <v>3205</v>
      </c>
      <c r="AA141" s="312"/>
    </row>
    <row r="142" spans="1:27" ht="26.25" thickBot="1" x14ac:dyDescent="0.3">
      <c r="A142" s="262"/>
      <c r="B142" s="260"/>
      <c r="C142" s="260"/>
      <c r="D142" s="361"/>
      <c r="E142" s="358"/>
      <c r="F142" s="28" t="s">
        <v>3</v>
      </c>
      <c r="G142" s="43">
        <v>206</v>
      </c>
      <c r="H142" s="43">
        <v>215</v>
      </c>
      <c r="I142" s="43">
        <v>235</v>
      </c>
      <c r="J142" s="43">
        <v>218</v>
      </c>
      <c r="K142" s="43">
        <v>207</v>
      </c>
      <c r="L142" s="43">
        <v>191</v>
      </c>
      <c r="M142" s="43">
        <v>138</v>
      </c>
      <c r="N142" s="43">
        <v>162</v>
      </c>
      <c r="O142" s="43">
        <v>156</v>
      </c>
      <c r="P142" s="43">
        <v>110</v>
      </c>
      <c r="Q142" s="43">
        <v>179</v>
      </c>
      <c r="R142" s="43">
        <v>127</v>
      </c>
      <c r="S142" s="43">
        <v>176</v>
      </c>
      <c r="T142" s="43">
        <v>156</v>
      </c>
      <c r="U142" s="43">
        <v>177</v>
      </c>
      <c r="V142" s="43">
        <v>134</v>
      </c>
      <c r="W142" s="43">
        <v>134</v>
      </c>
      <c r="X142" s="43">
        <v>138</v>
      </c>
      <c r="Y142" s="43">
        <v>146</v>
      </c>
      <c r="Z142" s="1">
        <f t="shared" si="45"/>
        <v>3205</v>
      </c>
      <c r="AA142" s="362"/>
    </row>
    <row r="143" spans="1:27" x14ac:dyDescent="0.25">
      <c r="A143" s="261" t="s">
        <v>436</v>
      </c>
      <c r="B143" s="259" t="s">
        <v>8</v>
      </c>
      <c r="C143" s="259"/>
      <c r="D143" s="360" t="s">
        <v>437</v>
      </c>
      <c r="E143" s="357" t="s">
        <v>527</v>
      </c>
      <c r="F143" s="27" t="s">
        <v>6</v>
      </c>
      <c r="G143" s="42">
        <v>167</v>
      </c>
      <c r="H143" s="42">
        <v>118</v>
      </c>
      <c r="I143" s="42">
        <v>150</v>
      </c>
      <c r="J143" s="42">
        <v>126</v>
      </c>
      <c r="K143" s="42">
        <v>115</v>
      </c>
      <c r="L143" s="42">
        <v>93</v>
      </c>
      <c r="M143" s="42">
        <v>69</v>
      </c>
      <c r="N143" s="42">
        <v>71</v>
      </c>
      <c r="O143" s="42">
        <v>51</v>
      </c>
      <c r="P143" s="42">
        <v>47</v>
      </c>
      <c r="Q143" s="42">
        <v>73</v>
      </c>
      <c r="R143" s="42">
        <v>31</v>
      </c>
      <c r="S143" s="42">
        <v>42</v>
      </c>
      <c r="T143" s="42">
        <v>49</v>
      </c>
      <c r="U143" s="42">
        <v>60</v>
      </c>
      <c r="V143" s="42">
        <v>45</v>
      </c>
      <c r="W143" s="42">
        <v>71</v>
      </c>
      <c r="X143" s="42">
        <v>67</v>
      </c>
      <c r="Y143" s="42">
        <v>84</v>
      </c>
      <c r="Z143" s="4">
        <f t="shared" ref="Z143:Z146" si="46">SUM(G143:Y143)</f>
        <v>1529</v>
      </c>
      <c r="AA143" s="312"/>
    </row>
    <row r="144" spans="1:27" ht="25.5" x14ac:dyDescent="0.25">
      <c r="A144" s="262"/>
      <c r="B144" s="260"/>
      <c r="C144" s="260"/>
      <c r="D144" s="361"/>
      <c r="E144" s="358"/>
      <c r="F144" s="28" t="s">
        <v>3</v>
      </c>
      <c r="G144" s="43">
        <v>167</v>
      </c>
      <c r="H144" s="43">
        <v>118</v>
      </c>
      <c r="I144" s="43">
        <v>150</v>
      </c>
      <c r="J144" s="43">
        <v>126</v>
      </c>
      <c r="K144" s="43">
        <v>115</v>
      </c>
      <c r="L144" s="43">
        <v>93</v>
      </c>
      <c r="M144" s="43">
        <v>69</v>
      </c>
      <c r="N144" s="43">
        <v>71</v>
      </c>
      <c r="O144" s="43">
        <v>51</v>
      </c>
      <c r="P144" s="43">
        <v>47</v>
      </c>
      <c r="Q144" s="43">
        <v>73</v>
      </c>
      <c r="R144" s="43">
        <v>31</v>
      </c>
      <c r="S144" s="43">
        <v>42</v>
      </c>
      <c r="T144" s="43">
        <v>49</v>
      </c>
      <c r="U144" s="43">
        <v>60</v>
      </c>
      <c r="V144" s="43">
        <v>45</v>
      </c>
      <c r="W144" s="43">
        <v>71</v>
      </c>
      <c r="X144" s="43">
        <v>67</v>
      </c>
      <c r="Y144" s="43">
        <v>84</v>
      </c>
      <c r="Z144" s="1">
        <f t="shared" si="46"/>
        <v>1529</v>
      </c>
      <c r="AA144" s="369"/>
    </row>
    <row r="145" spans="1:27" x14ac:dyDescent="0.25">
      <c r="A145" s="262"/>
      <c r="B145" s="260" t="s">
        <v>10</v>
      </c>
      <c r="C145" s="286" t="s">
        <v>567</v>
      </c>
      <c r="D145" s="361" t="s">
        <v>438</v>
      </c>
      <c r="E145" s="358" t="s">
        <v>507</v>
      </c>
      <c r="F145" s="28" t="s">
        <v>6</v>
      </c>
      <c r="G145" s="43">
        <v>109</v>
      </c>
      <c r="H145" s="43">
        <v>116</v>
      </c>
      <c r="I145" s="43">
        <v>143</v>
      </c>
      <c r="J145" s="43">
        <v>71</v>
      </c>
      <c r="K145" s="43">
        <v>105</v>
      </c>
      <c r="L145" s="43">
        <v>116</v>
      </c>
      <c r="M145" s="43">
        <v>201</v>
      </c>
      <c r="N145" s="43">
        <v>151</v>
      </c>
      <c r="O145" s="43">
        <v>119</v>
      </c>
      <c r="P145" s="43">
        <v>83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1">
        <f t="shared" si="46"/>
        <v>1214</v>
      </c>
      <c r="AA145" s="364"/>
    </row>
    <row r="146" spans="1:27" ht="26.25" thickBot="1" x14ac:dyDescent="0.3">
      <c r="A146" s="300"/>
      <c r="B146" s="302"/>
      <c r="C146" s="303"/>
      <c r="D146" s="363"/>
      <c r="E146" s="359"/>
      <c r="F146" s="26" t="s">
        <v>3</v>
      </c>
      <c r="G146" s="44">
        <v>109</v>
      </c>
      <c r="H146" s="44">
        <v>116</v>
      </c>
      <c r="I146" s="44">
        <v>143</v>
      </c>
      <c r="J146" s="44">
        <v>71</v>
      </c>
      <c r="K146" s="44">
        <v>105</v>
      </c>
      <c r="L146" s="44">
        <v>116</v>
      </c>
      <c r="M146" s="44">
        <v>201</v>
      </c>
      <c r="N146" s="44">
        <v>151</v>
      </c>
      <c r="O146" s="44">
        <v>119</v>
      </c>
      <c r="P146" s="44">
        <v>83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3">
        <f t="shared" si="46"/>
        <v>1214</v>
      </c>
      <c r="AA146" s="365"/>
    </row>
    <row r="147" spans="1:27" x14ac:dyDescent="0.25">
      <c r="A147" s="261" t="s">
        <v>439</v>
      </c>
      <c r="B147" s="259" t="s">
        <v>8</v>
      </c>
      <c r="C147" s="259"/>
      <c r="D147" s="275" t="s">
        <v>440</v>
      </c>
      <c r="E147" s="321" t="s">
        <v>441</v>
      </c>
      <c r="F147" s="27" t="s">
        <v>6</v>
      </c>
      <c r="G147" s="7">
        <v>213</v>
      </c>
      <c r="H147" s="7">
        <v>252</v>
      </c>
      <c r="I147" s="7">
        <v>493</v>
      </c>
      <c r="J147" s="7">
        <v>308</v>
      </c>
      <c r="K147" s="7">
        <v>238</v>
      </c>
      <c r="L147" s="7">
        <v>252</v>
      </c>
      <c r="M147" s="7">
        <v>205</v>
      </c>
      <c r="N147" s="7">
        <v>175</v>
      </c>
      <c r="O147" s="7">
        <v>118</v>
      </c>
      <c r="P147" s="7">
        <v>107</v>
      </c>
      <c r="Q147" s="7">
        <v>129</v>
      </c>
      <c r="R147" s="7">
        <v>136</v>
      </c>
      <c r="S147" s="7">
        <v>147</v>
      </c>
      <c r="T147" s="7">
        <v>128</v>
      </c>
      <c r="U147" s="7">
        <v>151</v>
      </c>
      <c r="V147" s="7">
        <v>128</v>
      </c>
      <c r="W147" s="7">
        <v>164</v>
      </c>
      <c r="X147" s="7">
        <v>156</v>
      </c>
      <c r="Y147" s="7">
        <v>192</v>
      </c>
      <c r="Z147" s="4">
        <f t="shared" ref="Z147" si="47">SUM(G147:Y147)</f>
        <v>3692</v>
      </c>
      <c r="AA147" s="351"/>
    </row>
    <row r="148" spans="1:27" ht="26.25" thickBot="1" x14ac:dyDescent="0.3">
      <c r="A148" s="262"/>
      <c r="B148" s="260"/>
      <c r="C148" s="260"/>
      <c r="D148" s="276"/>
      <c r="E148" s="299"/>
      <c r="F148" s="28" t="s">
        <v>3</v>
      </c>
      <c r="G148" s="6">
        <v>213</v>
      </c>
      <c r="H148" s="6">
        <v>252</v>
      </c>
      <c r="I148" s="6">
        <v>493</v>
      </c>
      <c r="J148" s="6">
        <v>308</v>
      </c>
      <c r="K148" s="6">
        <v>238</v>
      </c>
      <c r="L148" s="6">
        <v>252</v>
      </c>
      <c r="M148" s="6">
        <v>205</v>
      </c>
      <c r="N148" s="6">
        <v>175</v>
      </c>
      <c r="O148" s="6">
        <v>117</v>
      </c>
      <c r="P148" s="6">
        <v>107</v>
      </c>
      <c r="Q148" s="6">
        <v>129</v>
      </c>
      <c r="R148" s="6">
        <v>136</v>
      </c>
      <c r="S148" s="6">
        <v>147</v>
      </c>
      <c r="T148" s="6">
        <v>128</v>
      </c>
      <c r="U148" s="6">
        <v>151</v>
      </c>
      <c r="V148" s="6">
        <v>127</v>
      </c>
      <c r="W148" s="6">
        <v>164</v>
      </c>
      <c r="X148" s="6">
        <v>157</v>
      </c>
      <c r="Y148" s="6">
        <v>192</v>
      </c>
      <c r="Z148" s="1">
        <f>SUM(G148:Y148)</f>
        <v>3691</v>
      </c>
      <c r="AA148" s="319"/>
    </row>
    <row r="149" spans="1:27" x14ac:dyDescent="0.25">
      <c r="A149" s="261" t="s">
        <v>442</v>
      </c>
      <c r="B149" s="259" t="s">
        <v>8</v>
      </c>
      <c r="C149" s="259"/>
      <c r="D149" s="275" t="s">
        <v>443</v>
      </c>
      <c r="E149" s="321" t="s">
        <v>444</v>
      </c>
      <c r="F149" s="27" t="s">
        <v>6</v>
      </c>
      <c r="G149" s="7">
        <v>182</v>
      </c>
      <c r="H149" s="7">
        <v>183</v>
      </c>
      <c r="I149" s="7">
        <v>214</v>
      </c>
      <c r="J149" s="7">
        <v>214</v>
      </c>
      <c r="K149" s="7">
        <v>230</v>
      </c>
      <c r="L149" s="7">
        <v>236</v>
      </c>
      <c r="M149" s="7">
        <v>205</v>
      </c>
      <c r="N149" s="7">
        <v>183</v>
      </c>
      <c r="O149" s="7">
        <v>178</v>
      </c>
      <c r="P149" s="7">
        <v>158</v>
      </c>
      <c r="Q149" s="7">
        <v>193</v>
      </c>
      <c r="R149" s="7">
        <v>160</v>
      </c>
      <c r="S149" s="7">
        <v>215</v>
      </c>
      <c r="T149" s="7">
        <v>159</v>
      </c>
      <c r="U149" s="7">
        <v>176</v>
      </c>
      <c r="V149" s="7">
        <v>179</v>
      </c>
      <c r="W149" s="7">
        <v>156</v>
      </c>
      <c r="X149" s="7">
        <v>186</v>
      </c>
      <c r="Y149" s="7">
        <v>177</v>
      </c>
      <c r="Z149" s="4">
        <f t="shared" ref="Z149:Z152" si="48">SUM(G149:Y149)</f>
        <v>3584</v>
      </c>
      <c r="AA149" s="255"/>
    </row>
    <row r="150" spans="1:27" ht="26.25" thickBot="1" x14ac:dyDescent="0.3">
      <c r="A150" s="262"/>
      <c r="B150" s="260"/>
      <c r="C150" s="260"/>
      <c r="D150" s="276"/>
      <c r="E150" s="299"/>
      <c r="F150" s="28" t="s">
        <v>3</v>
      </c>
      <c r="G150" s="6">
        <v>182</v>
      </c>
      <c r="H150" s="6">
        <v>183</v>
      </c>
      <c r="I150" s="6">
        <v>214</v>
      </c>
      <c r="J150" s="6">
        <v>214</v>
      </c>
      <c r="K150" s="6">
        <v>230</v>
      </c>
      <c r="L150" s="6">
        <v>236</v>
      </c>
      <c r="M150" s="6">
        <v>205</v>
      </c>
      <c r="N150" s="6">
        <v>183</v>
      </c>
      <c r="O150" s="6">
        <v>178</v>
      </c>
      <c r="P150" s="6">
        <v>158</v>
      </c>
      <c r="Q150" s="6">
        <v>193</v>
      </c>
      <c r="R150" s="6">
        <v>160</v>
      </c>
      <c r="S150" s="6">
        <v>215</v>
      </c>
      <c r="T150" s="6">
        <v>159</v>
      </c>
      <c r="U150" s="6">
        <v>176</v>
      </c>
      <c r="V150" s="6">
        <v>179</v>
      </c>
      <c r="W150" s="6">
        <v>156</v>
      </c>
      <c r="X150" s="6">
        <v>186</v>
      </c>
      <c r="Y150" s="6">
        <v>177</v>
      </c>
      <c r="Z150" s="1">
        <f t="shared" si="48"/>
        <v>3584</v>
      </c>
      <c r="AA150" s="256"/>
    </row>
    <row r="151" spans="1:27" x14ac:dyDescent="0.25">
      <c r="A151" s="261" t="s">
        <v>445</v>
      </c>
      <c r="B151" s="259" t="s">
        <v>8</v>
      </c>
      <c r="C151" s="259"/>
      <c r="D151" s="275" t="s">
        <v>446</v>
      </c>
      <c r="E151" s="321" t="s">
        <v>447</v>
      </c>
      <c r="F151" s="27" t="s">
        <v>6</v>
      </c>
      <c r="G151" s="7">
        <v>194</v>
      </c>
      <c r="H151" s="7">
        <v>213</v>
      </c>
      <c r="I151" s="7">
        <v>204</v>
      </c>
      <c r="J151" s="7">
        <v>214</v>
      </c>
      <c r="K151" s="7">
        <v>152</v>
      </c>
      <c r="L151" s="7">
        <v>139</v>
      </c>
      <c r="M151" s="7">
        <v>134</v>
      </c>
      <c r="N151" s="7">
        <v>106</v>
      </c>
      <c r="O151" s="7">
        <v>110</v>
      </c>
      <c r="P151" s="7">
        <v>90</v>
      </c>
      <c r="Q151" s="7">
        <v>126</v>
      </c>
      <c r="R151" s="7">
        <v>81</v>
      </c>
      <c r="S151" s="7">
        <v>126</v>
      </c>
      <c r="T151" s="7">
        <v>91</v>
      </c>
      <c r="U151" s="7">
        <v>101</v>
      </c>
      <c r="V151" s="7">
        <v>121</v>
      </c>
      <c r="W151" s="7">
        <v>118</v>
      </c>
      <c r="X151" s="7">
        <v>110</v>
      </c>
      <c r="Y151" s="7">
        <v>115</v>
      </c>
      <c r="Z151" s="4">
        <f>SUM(G151:Y151)</f>
        <v>2545</v>
      </c>
      <c r="AA151" s="255"/>
    </row>
    <row r="152" spans="1:27" ht="26.25" thickBot="1" x14ac:dyDescent="0.3">
      <c r="A152" s="262"/>
      <c r="B152" s="260"/>
      <c r="C152" s="260"/>
      <c r="D152" s="276"/>
      <c r="E152" s="299"/>
      <c r="F152" s="28" t="s">
        <v>3</v>
      </c>
      <c r="G152" s="6">
        <v>194</v>
      </c>
      <c r="H152" s="6">
        <v>213</v>
      </c>
      <c r="I152" s="6">
        <v>204</v>
      </c>
      <c r="J152" s="6">
        <v>214</v>
      </c>
      <c r="K152" s="6">
        <v>152</v>
      </c>
      <c r="L152" s="6">
        <v>139</v>
      </c>
      <c r="M152" s="6">
        <v>134</v>
      </c>
      <c r="N152" s="6">
        <v>106</v>
      </c>
      <c r="O152" s="6">
        <v>110</v>
      </c>
      <c r="P152" s="6">
        <v>90</v>
      </c>
      <c r="Q152" s="6">
        <v>126</v>
      </c>
      <c r="R152" s="6">
        <v>81</v>
      </c>
      <c r="S152" s="6">
        <v>126</v>
      </c>
      <c r="T152" s="6">
        <v>91</v>
      </c>
      <c r="U152" s="6">
        <v>101</v>
      </c>
      <c r="V152" s="6">
        <v>121</v>
      </c>
      <c r="W152" s="6">
        <v>118</v>
      </c>
      <c r="X152" s="6">
        <v>110</v>
      </c>
      <c r="Y152" s="6">
        <v>115</v>
      </c>
      <c r="Z152" s="1">
        <f t="shared" si="48"/>
        <v>2545</v>
      </c>
      <c r="AA152" s="256"/>
    </row>
    <row r="153" spans="1:27" x14ac:dyDescent="0.25">
      <c r="A153" s="261" t="s">
        <v>448</v>
      </c>
      <c r="B153" s="259" t="s">
        <v>8</v>
      </c>
      <c r="C153" s="259"/>
      <c r="D153" s="275" t="s">
        <v>449</v>
      </c>
      <c r="E153" s="321" t="s">
        <v>450</v>
      </c>
      <c r="F153" s="27" t="s">
        <v>6</v>
      </c>
      <c r="G153" s="7">
        <v>226</v>
      </c>
      <c r="H153" s="7">
        <v>189</v>
      </c>
      <c r="I153" s="7">
        <v>208</v>
      </c>
      <c r="J153" s="7">
        <v>199</v>
      </c>
      <c r="K153" s="7">
        <v>172</v>
      </c>
      <c r="L153" s="7">
        <v>169</v>
      </c>
      <c r="M153" s="7">
        <v>157</v>
      </c>
      <c r="N153" s="7">
        <v>134</v>
      </c>
      <c r="O153" s="7">
        <v>128</v>
      </c>
      <c r="P153" s="7">
        <v>125</v>
      </c>
      <c r="Q153" s="7">
        <v>131</v>
      </c>
      <c r="R153" s="7">
        <v>152</v>
      </c>
      <c r="S153" s="7">
        <v>149</v>
      </c>
      <c r="T153" s="7">
        <v>149</v>
      </c>
      <c r="U153" s="7">
        <v>165</v>
      </c>
      <c r="V153" s="7">
        <v>155</v>
      </c>
      <c r="W153" s="7">
        <v>149</v>
      </c>
      <c r="X153" s="7">
        <v>153</v>
      </c>
      <c r="Y153" s="7">
        <v>154</v>
      </c>
      <c r="Z153" s="4">
        <f t="shared" ref="Z153:Z154" si="49">SUM(G153:Y153)</f>
        <v>3064</v>
      </c>
      <c r="AA153" s="255"/>
    </row>
    <row r="154" spans="1:27" ht="26.25" thickBot="1" x14ac:dyDescent="0.3">
      <c r="A154" s="262"/>
      <c r="B154" s="260"/>
      <c r="C154" s="260"/>
      <c r="D154" s="276"/>
      <c r="E154" s="299"/>
      <c r="F154" s="28" t="s">
        <v>3</v>
      </c>
      <c r="G154" s="6">
        <v>226</v>
      </c>
      <c r="H154" s="6">
        <v>189</v>
      </c>
      <c r="I154" s="6">
        <v>208</v>
      </c>
      <c r="J154" s="6">
        <v>199</v>
      </c>
      <c r="K154" s="6">
        <v>172</v>
      </c>
      <c r="L154" s="6">
        <v>169</v>
      </c>
      <c r="M154" s="6">
        <v>157</v>
      </c>
      <c r="N154" s="6">
        <v>134</v>
      </c>
      <c r="O154" s="6">
        <v>128</v>
      </c>
      <c r="P154" s="6">
        <v>125</v>
      </c>
      <c r="Q154" s="6">
        <v>131</v>
      </c>
      <c r="R154" s="6">
        <v>152</v>
      </c>
      <c r="S154" s="6">
        <v>149</v>
      </c>
      <c r="T154" s="6">
        <v>149</v>
      </c>
      <c r="U154" s="6">
        <v>165</v>
      </c>
      <c r="V154" s="6">
        <v>155</v>
      </c>
      <c r="W154" s="6">
        <v>149</v>
      </c>
      <c r="X154" s="6">
        <v>153</v>
      </c>
      <c r="Y154" s="6">
        <v>154</v>
      </c>
      <c r="Z154" s="1">
        <f t="shared" si="49"/>
        <v>3064</v>
      </c>
      <c r="AA154" s="256"/>
    </row>
    <row r="155" spans="1:27" x14ac:dyDescent="0.25">
      <c r="A155" s="261" t="s">
        <v>451</v>
      </c>
      <c r="B155" s="259" t="s">
        <v>8</v>
      </c>
      <c r="C155" s="259"/>
      <c r="D155" s="275" t="s">
        <v>452</v>
      </c>
      <c r="E155" s="321" t="s">
        <v>453</v>
      </c>
      <c r="F155" s="27" t="s">
        <v>6</v>
      </c>
      <c r="G155" s="7">
        <v>192</v>
      </c>
      <c r="H155" s="7">
        <v>146</v>
      </c>
      <c r="I155" s="7">
        <v>205</v>
      </c>
      <c r="J155" s="7">
        <v>179</v>
      </c>
      <c r="K155" s="7">
        <v>191</v>
      </c>
      <c r="L155" s="7">
        <v>149</v>
      </c>
      <c r="M155" s="7">
        <v>159</v>
      </c>
      <c r="N155" s="7">
        <v>70</v>
      </c>
      <c r="O155" s="7">
        <v>61</v>
      </c>
      <c r="P155" s="7">
        <v>91</v>
      </c>
      <c r="Q155" s="7">
        <v>30</v>
      </c>
      <c r="R155" s="7">
        <v>117</v>
      </c>
      <c r="S155" s="7">
        <v>45</v>
      </c>
      <c r="T155" s="7">
        <v>73</v>
      </c>
      <c r="U155" s="7">
        <v>60</v>
      </c>
      <c r="V155" s="7">
        <v>48</v>
      </c>
      <c r="W155" s="7">
        <v>54</v>
      </c>
      <c r="X155" s="7">
        <v>75</v>
      </c>
      <c r="Y155" s="7">
        <v>82</v>
      </c>
      <c r="Z155" s="4">
        <f t="shared" ref="Z155:Z156" si="50">SUM(G155:Y155)</f>
        <v>2027</v>
      </c>
      <c r="AA155" s="255"/>
    </row>
    <row r="156" spans="1:27" ht="26.25" thickBot="1" x14ac:dyDescent="0.3">
      <c r="A156" s="262"/>
      <c r="B156" s="260"/>
      <c r="C156" s="260"/>
      <c r="D156" s="276"/>
      <c r="E156" s="299"/>
      <c r="F156" s="28" t="s">
        <v>3</v>
      </c>
      <c r="G156" s="6">
        <v>192</v>
      </c>
      <c r="H156" s="6">
        <v>146</v>
      </c>
      <c r="I156" s="6">
        <v>205</v>
      </c>
      <c r="J156" s="6">
        <v>179</v>
      </c>
      <c r="K156" s="6">
        <v>191</v>
      </c>
      <c r="L156" s="6">
        <v>149</v>
      </c>
      <c r="M156" s="6">
        <v>159</v>
      </c>
      <c r="N156" s="6">
        <v>70</v>
      </c>
      <c r="O156" s="6">
        <v>61</v>
      </c>
      <c r="P156" s="6">
        <v>91</v>
      </c>
      <c r="Q156" s="6">
        <v>30</v>
      </c>
      <c r="R156" s="6">
        <v>117</v>
      </c>
      <c r="S156" s="6">
        <v>45</v>
      </c>
      <c r="T156" s="6">
        <v>73</v>
      </c>
      <c r="U156" s="6">
        <v>60</v>
      </c>
      <c r="V156" s="6">
        <v>48</v>
      </c>
      <c r="W156" s="6">
        <v>54</v>
      </c>
      <c r="X156" s="6">
        <v>75</v>
      </c>
      <c r="Y156" s="6">
        <v>82</v>
      </c>
      <c r="Z156" s="1">
        <f t="shared" si="50"/>
        <v>2027</v>
      </c>
      <c r="AA156" s="256"/>
    </row>
    <row r="157" spans="1:27" x14ac:dyDescent="0.25">
      <c r="A157" s="261" t="s">
        <v>454</v>
      </c>
      <c r="B157" s="259" t="s">
        <v>8</v>
      </c>
      <c r="C157" s="259"/>
      <c r="D157" s="275" t="s">
        <v>455</v>
      </c>
      <c r="E157" s="321" t="s">
        <v>456</v>
      </c>
      <c r="F157" s="27" t="s">
        <v>6</v>
      </c>
      <c r="G157" s="7">
        <v>179</v>
      </c>
      <c r="H157" s="7">
        <v>174</v>
      </c>
      <c r="I157" s="7">
        <v>177</v>
      </c>
      <c r="J157" s="7">
        <v>183</v>
      </c>
      <c r="K157" s="7">
        <v>173</v>
      </c>
      <c r="L157" s="7">
        <v>121</v>
      </c>
      <c r="M157" s="7">
        <v>111</v>
      </c>
      <c r="N157" s="7">
        <v>107</v>
      </c>
      <c r="O157" s="7">
        <v>67</v>
      </c>
      <c r="P157" s="7">
        <v>59</v>
      </c>
      <c r="Q157" s="7">
        <v>82</v>
      </c>
      <c r="R157" s="7">
        <v>30</v>
      </c>
      <c r="S157" s="7">
        <v>66</v>
      </c>
      <c r="T157" s="7">
        <v>60</v>
      </c>
      <c r="U157" s="7">
        <v>62</v>
      </c>
      <c r="V157" s="7">
        <v>75</v>
      </c>
      <c r="W157" s="7">
        <v>70</v>
      </c>
      <c r="X157" s="7">
        <v>59</v>
      </c>
      <c r="Y157" s="7">
        <v>72</v>
      </c>
      <c r="Z157" s="4">
        <f>SUM(G157:Y157)</f>
        <v>1927</v>
      </c>
      <c r="AA157" s="255"/>
    </row>
    <row r="158" spans="1:27" ht="26.25" thickBot="1" x14ac:dyDescent="0.3">
      <c r="A158" s="262"/>
      <c r="B158" s="260"/>
      <c r="C158" s="260"/>
      <c r="D158" s="276"/>
      <c r="E158" s="299"/>
      <c r="F158" s="28" t="s">
        <v>3</v>
      </c>
      <c r="G158" s="6">
        <v>179</v>
      </c>
      <c r="H158" s="6">
        <v>174</v>
      </c>
      <c r="I158" s="6">
        <v>177</v>
      </c>
      <c r="J158" s="6">
        <v>183</v>
      </c>
      <c r="K158" s="6">
        <v>173</v>
      </c>
      <c r="L158" s="6">
        <v>121</v>
      </c>
      <c r="M158" s="6">
        <v>111</v>
      </c>
      <c r="N158" s="6">
        <v>107</v>
      </c>
      <c r="O158" s="6">
        <v>67</v>
      </c>
      <c r="P158" s="6">
        <v>59</v>
      </c>
      <c r="Q158" s="6">
        <v>82</v>
      </c>
      <c r="R158" s="6">
        <v>30</v>
      </c>
      <c r="S158" s="6">
        <v>66</v>
      </c>
      <c r="T158" s="6">
        <v>60</v>
      </c>
      <c r="U158" s="6">
        <v>62</v>
      </c>
      <c r="V158" s="6">
        <v>75</v>
      </c>
      <c r="W158" s="6">
        <v>70</v>
      </c>
      <c r="X158" s="6">
        <v>59</v>
      </c>
      <c r="Y158" s="6">
        <v>72</v>
      </c>
      <c r="Z158" s="1">
        <f t="shared" ref="Z158" si="51">SUM(G158:Y158)</f>
        <v>1927</v>
      </c>
      <c r="AA158" s="256"/>
    </row>
    <row r="159" spans="1:27" x14ac:dyDescent="0.25">
      <c r="A159" s="261" t="s">
        <v>457</v>
      </c>
      <c r="B159" s="259" t="s">
        <v>8</v>
      </c>
      <c r="C159" s="259"/>
      <c r="D159" s="275" t="s">
        <v>458</v>
      </c>
      <c r="E159" s="321" t="s">
        <v>459</v>
      </c>
      <c r="F159" s="27" t="s">
        <v>6</v>
      </c>
      <c r="G159" s="7">
        <v>226</v>
      </c>
      <c r="H159" s="7">
        <v>228</v>
      </c>
      <c r="I159" s="7">
        <v>200</v>
      </c>
      <c r="J159" s="7">
        <v>231</v>
      </c>
      <c r="K159" s="7">
        <v>231</v>
      </c>
      <c r="L159" s="7">
        <v>225</v>
      </c>
      <c r="M159" s="7">
        <v>243</v>
      </c>
      <c r="N159" s="7">
        <v>205</v>
      </c>
      <c r="O159" s="7">
        <v>187</v>
      </c>
      <c r="P159" s="7">
        <v>91</v>
      </c>
      <c r="Q159" s="7">
        <v>226</v>
      </c>
      <c r="R159" s="7">
        <v>165</v>
      </c>
      <c r="S159" s="7">
        <v>183</v>
      </c>
      <c r="T159" s="7">
        <v>144</v>
      </c>
      <c r="U159" s="7">
        <v>170</v>
      </c>
      <c r="V159" s="7">
        <v>147</v>
      </c>
      <c r="W159" s="7">
        <v>173</v>
      </c>
      <c r="X159" s="7">
        <v>166</v>
      </c>
      <c r="Y159" s="7">
        <v>142</v>
      </c>
      <c r="Z159" s="4">
        <f>SUM(G159:Y159)</f>
        <v>3583</v>
      </c>
      <c r="AA159" s="255"/>
    </row>
    <row r="160" spans="1:27" ht="25.5" x14ac:dyDescent="0.25">
      <c r="A160" s="262"/>
      <c r="B160" s="260"/>
      <c r="C160" s="260"/>
      <c r="D160" s="276"/>
      <c r="E160" s="299"/>
      <c r="F160" s="28" t="s">
        <v>3</v>
      </c>
      <c r="G160" s="6">
        <v>226</v>
      </c>
      <c r="H160" s="6">
        <v>228</v>
      </c>
      <c r="I160" s="6">
        <v>200</v>
      </c>
      <c r="J160" s="6">
        <v>231</v>
      </c>
      <c r="K160" s="6">
        <v>231</v>
      </c>
      <c r="L160" s="6">
        <v>225</v>
      </c>
      <c r="M160" s="6">
        <v>243</v>
      </c>
      <c r="N160" s="6">
        <v>205</v>
      </c>
      <c r="O160" s="6">
        <v>187</v>
      </c>
      <c r="P160" s="6">
        <v>91</v>
      </c>
      <c r="Q160" s="6">
        <v>226</v>
      </c>
      <c r="R160" s="6">
        <v>165</v>
      </c>
      <c r="S160" s="6">
        <v>183</v>
      </c>
      <c r="T160" s="6">
        <v>144</v>
      </c>
      <c r="U160" s="6">
        <v>170</v>
      </c>
      <c r="V160" s="6">
        <v>147</v>
      </c>
      <c r="W160" s="6">
        <v>173</v>
      </c>
      <c r="X160" s="6">
        <v>166</v>
      </c>
      <c r="Y160" s="6">
        <v>142</v>
      </c>
      <c r="Z160" s="1">
        <f t="shared" ref="Z160:Z175" si="52">SUM(G160:Y160)</f>
        <v>3583</v>
      </c>
      <c r="AA160" s="256"/>
    </row>
    <row r="161" spans="1:27" x14ac:dyDescent="0.25">
      <c r="A161" s="262"/>
      <c r="B161" s="260" t="s">
        <v>10</v>
      </c>
      <c r="C161" s="286" t="s">
        <v>568</v>
      </c>
      <c r="D161" s="276" t="s">
        <v>2172</v>
      </c>
      <c r="E161" s="299" t="s">
        <v>460</v>
      </c>
      <c r="F161" s="28" t="s">
        <v>6</v>
      </c>
      <c r="G161" s="6">
        <v>191</v>
      </c>
      <c r="H161" s="6">
        <v>198</v>
      </c>
      <c r="I161" s="6">
        <v>149</v>
      </c>
      <c r="J161" s="6">
        <v>172</v>
      </c>
      <c r="K161" s="6">
        <v>144</v>
      </c>
      <c r="L161" s="6">
        <v>141</v>
      </c>
      <c r="M161" s="6">
        <v>109</v>
      </c>
      <c r="N161" s="6">
        <v>97</v>
      </c>
      <c r="O161" s="6">
        <v>100</v>
      </c>
      <c r="P161" s="6">
        <v>49</v>
      </c>
      <c r="Q161" s="6">
        <v>0</v>
      </c>
      <c r="R161" s="6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f t="shared" si="52"/>
        <v>1350</v>
      </c>
      <c r="AA161" s="256"/>
    </row>
    <row r="162" spans="1:27" ht="26.25" thickBot="1" x14ac:dyDescent="0.3">
      <c r="A162" s="262"/>
      <c r="B162" s="260"/>
      <c r="C162" s="286"/>
      <c r="D162" s="276"/>
      <c r="E162" s="299"/>
      <c r="F162" s="28" t="s">
        <v>3</v>
      </c>
      <c r="G162" s="6">
        <v>191</v>
      </c>
      <c r="H162" s="6">
        <v>198</v>
      </c>
      <c r="I162" s="6">
        <v>149</v>
      </c>
      <c r="J162" s="6">
        <v>172</v>
      </c>
      <c r="K162" s="6">
        <v>144</v>
      </c>
      <c r="L162" s="6">
        <v>141</v>
      </c>
      <c r="M162" s="6">
        <v>109</v>
      </c>
      <c r="N162" s="6">
        <v>97</v>
      </c>
      <c r="O162" s="6">
        <v>100</v>
      </c>
      <c r="P162" s="6">
        <v>49</v>
      </c>
      <c r="Q162" s="6">
        <v>0</v>
      </c>
      <c r="R162" s="6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f t="shared" si="52"/>
        <v>1350</v>
      </c>
      <c r="AA162" s="256"/>
    </row>
    <row r="163" spans="1:27" x14ac:dyDescent="0.25">
      <c r="A163" s="261" t="s">
        <v>461</v>
      </c>
      <c r="B163" s="259" t="s">
        <v>8</v>
      </c>
      <c r="C163" s="259"/>
      <c r="D163" s="275" t="s">
        <v>462</v>
      </c>
      <c r="E163" s="321" t="s">
        <v>463</v>
      </c>
      <c r="F163" s="27" t="s">
        <v>6</v>
      </c>
      <c r="G163" s="7">
        <v>165</v>
      </c>
      <c r="H163" s="7">
        <v>160</v>
      </c>
      <c r="I163" s="7">
        <v>175</v>
      </c>
      <c r="J163" s="7">
        <v>177</v>
      </c>
      <c r="K163" s="7">
        <v>180</v>
      </c>
      <c r="L163" s="7">
        <v>174</v>
      </c>
      <c r="M163" s="7">
        <v>155</v>
      </c>
      <c r="N163" s="7">
        <v>151</v>
      </c>
      <c r="O163" s="7">
        <v>139</v>
      </c>
      <c r="P163" s="7">
        <v>107</v>
      </c>
      <c r="Q163" s="7">
        <v>181</v>
      </c>
      <c r="R163" s="7">
        <v>181</v>
      </c>
      <c r="S163" s="7">
        <v>190</v>
      </c>
      <c r="T163" s="7">
        <v>179</v>
      </c>
      <c r="U163" s="7">
        <v>169</v>
      </c>
      <c r="V163" s="7">
        <v>160</v>
      </c>
      <c r="W163" s="7">
        <v>177</v>
      </c>
      <c r="X163" s="7">
        <v>169</v>
      </c>
      <c r="Y163" s="7">
        <v>155</v>
      </c>
      <c r="Z163" s="4">
        <f t="shared" si="52"/>
        <v>3144</v>
      </c>
      <c r="AA163" s="255"/>
    </row>
    <row r="164" spans="1:27" ht="26.25" thickBot="1" x14ac:dyDescent="0.3">
      <c r="A164" s="262"/>
      <c r="B164" s="260"/>
      <c r="C164" s="260"/>
      <c r="D164" s="276"/>
      <c r="E164" s="299"/>
      <c r="F164" s="28" t="s">
        <v>3</v>
      </c>
      <c r="G164" s="6">
        <v>165</v>
      </c>
      <c r="H164" s="6">
        <v>160</v>
      </c>
      <c r="I164" s="6">
        <v>175</v>
      </c>
      <c r="J164" s="6">
        <v>177</v>
      </c>
      <c r="K164" s="6">
        <v>180</v>
      </c>
      <c r="L164" s="6">
        <v>174</v>
      </c>
      <c r="M164" s="6">
        <v>155</v>
      </c>
      <c r="N164" s="6">
        <v>151</v>
      </c>
      <c r="O164" s="6">
        <v>139</v>
      </c>
      <c r="P164" s="6">
        <v>107</v>
      </c>
      <c r="Q164" s="6">
        <v>181</v>
      </c>
      <c r="R164" s="6">
        <v>181</v>
      </c>
      <c r="S164" s="6">
        <v>190</v>
      </c>
      <c r="T164" s="6">
        <v>179</v>
      </c>
      <c r="U164" s="6">
        <v>169</v>
      </c>
      <c r="V164" s="6">
        <v>160</v>
      </c>
      <c r="W164" s="6">
        <v>177</v>
      </c>
      <c r="X164" s="6">
        <v>169</v>
      </c>
      <c r="Y164" s="6">
        <v>155</v>
      </c>
      <c r="Z164" s="1">
        <f>SUM(G164:Y164)</f>
        <v>3144</v>
      </c>
      <c r="AA164" s="256"/>
    </row>
    <row r="165" spans="1:27" x14ac:dyDescent="0.25">
      <c r="A165" s="261" t="s">
        <v>464</v>
      </c>
      <c r="B165" s="259" t="s">
        <v>8</v>
      </c>
      <c r="C165" s="259"/>
      <c r="D165" s="275" t="s">
        <v>465</v>
      </c>
      <c r="E165" s="321" t="s">
        <v>466</v>
      </c>
      <c r="F165" s="27" t="s">
        <v>6</v>
      </c>
      <c r="G165" s="7">
        <f>G12</f>
        <v>0</v>
      </c>
      <c r="H165" s="7">
        <f t="shared" ref="H165:Y165" si="53">H166</f>
        <v>165</v>
      </c>
      <c r="I165" s="7">
        <f t="shared" si="53"/>
        <v>184</v>
      </c>
      <c r="J165" s="7">
        <f t="shared" si="53"/>
        <v>195</v>
      </c>
      <c r="K165" s="7">
        <f t="shared" si="53"/>
        <v>207</v>
      </c>
      <c r="L165" s="7">
        <f t="shared" si="53"/>
        <v>160</v>
      </c>
      <c r="M165" s="7">
        <f t="shared" si="53"/>
        <v>179</v>
      </c>
      <c r="N165" s="7">
        <f t="shared" si="53"/>
        <v>153</v>
      </c>
      <c r="O165" s="7">
        <f t="shared" si="53"/>
        <v>159</v>
      </c>
      <c r="P165" s="7">
        <f t="shared" si="53"/>
        <v>132</v>
      </c>
      <c r="Q165" s="7">
        <f t="shared" si="53"/>
        <v>159</v>
      </c>
      <c r="R165" s="7">
        <f t="shared" si="53"/>
        <v>157</v>
      </c>
      <c r="S165" s="7">
        <f t="shared" si="53"/>
        <v>159</v>
      </c>
      <c r="T165" s="7">
        <f t="shared" si="53"/>
        <v>175</v>
      </c>
      <c r="U165" s="7">
        <f t="shared" si="53"/>
        <v>177</v>
      </c>
      <c r="V165" s="7">
        <f t="shared" si="53"/>
        <v>175</v>
      </c>
      <c r="W165" s="7">
        <f t="shared" si="53"/>
        <v>149</v>
      </c>
      <c r="X165" s="7">
        <f t="shared" si="53"/>
        <v>151</v>
      </c>
      <c r="Y165" s="7">
        <f t="shared" si="53"/>
        <v>132</v>
      </c>
      <c r="Z165" s="4">
        <f t="shared" si="52"/>
        <v>2968</v>
      </c>
      <c r="AA165" s="255"/>
    </row>
    <row r="166" spans="1:27" ht="26.25" thickBot="1" x14ac:dyDescent="0.3">
      <c r="A166" s="262"/>
      <c r="B166" s="260"/>
      <c r="C166" s="260"/>
      <c r="D166" s="276"/>
      <c r="E166" s="299"/>
      <c r="F166" s="28" t="s">
        <v>3</v>
      </c>
      <c r="G166" s="6">
        <v>123</v>
      </c>
      <c r="H166" s="6">
        <v>165</v>
      </c>
      <c r="I166" s="6">
        <v>184</v>
      </c>
      <c r="J166" s="6">
        <v>195</v>
      </c>
      <c r="K166" s="6">
        <v>207</v>
      </c>
      <c r="L166" s="6">
        <v>160</v>
      </c>
      <c r="M166" s="6">
        <v>179</v>
      </c>
      <c r="N166" s="6">
        <v>153</v>
      </c>
      <c r="O166" s="6">
        <v>159</v>
      </c>
      <c r="P166" s="6">
        <v>132</v>
      </c>
      <c r="Q166" s="6">
        <v>159</v>
      </c>
      <c r="R166" s="6">
        <v>157</v>
      </c>
      <c r="S166" s="6">
        <v>159</v>
      </c>
      <c r="T166" s="6">
        <v>175</v>
      </c>
      <c r="U166" s="6">
        <v>177</v>
      </c>
      <c r="V166" s="6">
        <v>175</v>
      </c>
      <c r="W166" s="6">
        <v>149</v>
      </c>
      <c r="X166" s="6">
        <v>151</v>
      </c>
      <c r="Y166" s="6">
        <v>132</v>
      </c>
      <c r="Z166" s="1">
        <f t="shared" si="52"/>
        <v>3091</v>
      </c>
      <c r="AA166" s="256"/>
    </row>
    <row r="167" spans="1:27" x14ac:dyDescent="0.25">
      <c r="A167" s="261" t="s">
        <v>467</v>
      </c>
      <c r="B167" s="259" t="s">
        <v>8</v>
      </c>
      <c r="C167" s="259"/>
      <c r="D167" s="275" t="s">
        <v>468</v>
      </c>
      <c r="E167" s="321" t="s">
        <v>469</v>
      </c>
      <c r="F167" s="27" t="s">
        <v>6</v>
      </c>
      <c r="G167" s="7">
        <v>49</v>
      </c>
      <c r="H167" s="7">
        <v>46</v>
      </c>
      <c r="I167" s="7">
        <v>40</v>
      </c>
      <c r="J167" s="7">
        <v>52</v>
      </c>
      <c r="K167" s="7">
        <f>47+1</f>
        <v>48</v>
      </c>
      <c r="L167" s="7">
        <v>41</v>
      </c>
      <c r="M167" s="7">
        <v>45</v>
      </c>
      <c r="N167" s="7">
        <v>43</v>
      </c>
      <c r="O167" s="7">
        <v>44</v>
      </c>
      <c r="P167" s="7">
        <f>31+57</f>
        <v>88</v>
      </c>
      <c r="Q167" s="7">
        <f>21+61</f>
        <v>82</v>
      </c>
      <c r="R167" s="7">
        <v>58</v>
      </c>
      <c r="S167" s="7">
        <v>69</v>
      </c>
      <c r="T167" s="7">
        <v>77</v>
      </c>
      <c r="U167" s="7">
        <v>73</v>
      </c>
      <c r="V167" s="7">
        <v>70</v>
      </c>
      <c r="W167" s="7">
        <v>80</v>
      </c>
      <c r="X167" s="7">
        <v>58</v>
      </c>
      <c r="Y167" s="7">
        <f>44+45</f>
        <v>89</v>
      </c>
      <c r="Z167" s="4">
        <f t="shared" si="52"/>
        <v>1152</v>
      </c>
      <c r="AA167" s="255"/>
    </row>
    <row r="168" spans="1:27" ht="26.25" thickBot="1" x14ac:dyDescent="0.3">
      <c r="A168" s="262"/>
      <c r="B168" s="260"/>
      <c r="C168" s="260"/>
      <c r="D168" s="276"/>
      <c r="E168" s="299"/>
      <c r="F168" s="28" t="s">
        <v>3</v>
      </c>
      <c r="G168" s="6">
        <v>49</v>
      </c>
      <c r="H168" s="6">
        <v>46</v>
      </c>
      <c r="I168" s="6">
        <v>40</v>
      </c>
      <c r="J168" s="6">
        <v>52</v>
      </c>
      <c r="K168" s="6">
        <v>48</v>
      </c>
      <c r="L168" s="6">
        <v>41</v>
      </c>
      <c r="M168" s="6">
        <v>45</v>
      </c>
      <c r="N168" s="6">
        <v>43</v>
      </c>
      <c r="O168" s="6">
        <v>44</v>
      </c>
      <c r="P168" s="6">
        <v>88</v>
      </c>
      <c r="Q168" s="6">
        <v>82</v>
      </c>
      <c r="R168" s="6">
        <v>58</v>
      </c>
      <c r="S168" s="6">
        <v>69</v>
      </c>
      <c r="T168" s="6">
        <v>77</v>
      </c>
      <c r="U168" s="6">
        <v>73</v>
      </c>
      <c r="V168" s="6">
        <v>70</v>
      </c>
      <c r="W168" s="6">
        <v>80</v>
      </c>
      <c r="X168" s="6">
        <v>58</v>
      </c>
      <c r="Y168" s="6">
        <v>44</v>
      </c>
      <c r="Z168" s="1">
        <f>SUM(G168:Y168)</f>
        <v>1107</v>
      </c>
      <c r="AA168" s="256"/>
    </row>
    <row r="169" spans="1:27" x14ac:dyDescent="0.25">
      <c r="A169" s="261" t="s">
        <v>470</v>
      </c>
      <c r="B169" s="259" t="s">
        <v>8</v>
      </c>
      <c r="C169" s="259"/>
      <c r="D169" s="275" t="s">
        <v>471</v>
      </c>
      <c r="E169" s="321" t="s">
        <v>472</v>
      </c>
      <c r="F169" s="27" t="s">
        <v>6</v>
      </c>
      <c r="G169" s="7">
        <v>121</v>
      </c>
      <c r="H169" s="7">
        <v>143</v>
      </c>
      <c r="I169" s="7">
        <v>127</v>
      </c>
      <c r="J169" s="7">
        <v>150</v>
      </c>
      <c r="K169" s="7">
        <v>107</v>
      </c>
      <c r="L169" s="7">
        <v>136</v>
      </c>
      <c r="M169" s="7">
        <v>118</v>
      </c>
      <c r="N169" s="7">
        <v>79</v>
      </c>
      <c r="O169" s="7">
        <v>96</v>
      </c>
      <c r="P169" s="7">
        <v>48</v>
      </c>
      <c r="Q169" s="7">
        <v>72</v>
      </c>
      <c r="R169" s="7">
        <v>29</v>
      </c>
      <c r="S169" s="7">
        <v>74</v>
      </c>
      <c r="T169" s="7">
        <v>66</v>
      </c>
      <c r="U169" s="7">
        <v>66</v>
      </c>
      <c r="V169" s="7">
        <v>60</v>
      </c>
      <c r="W169" s="7">
        <v>66</v>
      </c>
      <c r="X169" s="7">
        <v>94</v>
      </c>
      <c r="Y169" s="7">
        <v>79</v>
      </c>
      <c r="Z169" s="4">
        <f t="shared" si="52"/>
        <v>1731</v>
      </c>
      <c r="AA169" s="255"/>
    </row>
    <row r="170" spans="1:27" ht="25.5" x14ac:dyDescent="0.25">
      <c r="A170" s="262"/>
      <c r="B170" s="260"/>
      <c r="C170" s="260"/>
      <c r="D170" s="276"/>
      <c r="E170" s="299"/>
      <c r="F170" s="28" t="s">
        <v>3</v>
      </c>
      <c r="G170" s="6">
        <v>121</v>
      </c>
      <c r="H170" s="6">
        <v>143</v>
      </c>
      <c r="I170" s="6">
        <v>127</v>
      </c>
      <c r="J170" s="6">
        <v>150</v>
      </c>
      <c r="K170" s="6">
        <v>107</v>
      </c>
      <c r="L170" s="6">
        <v>136</v>
      </c>
      <c r="M170" s="6">
        <v>118</v>
      </c>
      <c r="N170" s="6">
        <v>79</v>
      </c>
      <c r="O170" s="6">
        <v>96</v>
      </c>
      <c r="P170" s="6">
        <v>48</v>
      </c>
      <c r="Q170" s="6">
        <v>72</v>
      </c>
      <c r="R170" s="6">
        <v>29</v>
      </c>
      <c r="S170" s="6">
        <v>74</v>
      </c>
      <c r="T170" s="6">
        <v>66</v>
      </c>
      <c r="U170" s="6">
        <v>66</v>
      </c>
      <c r="V170" s="6">
        <v>60</v>
      </c>
      <c r="W170" s="6">
        <v>66</v>
      </c>
      <c r="X170" s="6">
        <v>94</v>
      </c>
      <c r="Y170" s="6">
        <v>79</v>
      </c>
      <c r="Z170" s="1">
        <f>SUM(G170:Y170)</f>
        <v>1731</v>
      </c>
      <c r="AA170" s="256"/>
    </row>
    <row r="171" spans="1:27" x14ac:dyDescent="0.25">
      <c r="A171" s="262"/>
      <c r="B171" s="260" t="s">
        <v>10</v>
      </c>
      <c r="C171" s="286" t="s">
        <v>569</v>
      </c>
      <c r="D171" s="276" t="s">
        <v>2173</v>
      </c>
      <c r="E171" s="299" t="s">
        <v>473</v>
      </c>
      <c r="F171" s="28" t="s">
        <v>6</v>
      </c>
      <c r="G171" s="6">
        <v>61</v>
      </c>
      <c r="H171" s="6">
        <v>49</v>
      </c>
      <c r="I171" s="6">
        <v>56</v>
      </c>
      <c r="J171" s="6">
        <v>58</v>
      </c>
      <c r="K171" s="6">
        <v>56</v>
      </c>
      <c r="L171" s="6">
        <v>56</v>
      </c>
      <c r="M171" s="6">
        <v>37</v>
      </c>
      <c r="N171" s="6">
        <v>39</v>
      </c>
      <c r="O171" s="6">
        <v>19</v>
      </c>
      <c r="P171" s="6">
        <v>15</v>
      </c>
      <c r="Q171" s="6">
        <v>0</v>
      </c>
      <c r="R171" s="6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f t="shared" ref="Z171:Z172" si="54">SUM(G171:Y171)</f>
        <v>446</v>
      </c>
      <c r="AA171" s="256"/>
    </row>
    <row r="172" spans="1:27" ht="26.25" thickBot="1" x14ac:dyDescent="0.3">
      <c r="A172" s="262"/>
      <c r="B172" s="260"/>
      <c r="C172" s="286"/>
      <c r="D172" s="276"/>
      <c r="E172" s="299"/>
      <c r="F172" s="28" t="s">
        <v>3</v>
      </c>
      <c r="G172" s="6">
        <v>61</v>
      </c>
      <c r="H172" s="6">
        <v>49</v>
      </c>
      <c r="I172" s="6">
        <v>56</v>
      </c>
      <c r="J172" s="6">
        <v>58</v>
      </c>
      <c r="K172" s="6">
        <v>56</v>
      </c>
      <c r="L172" s="6">
        <v>56</v>
      </c>
      <c r="M172" s="6">
        <v>37</v>
      </c>
      <c r="N172" s="6">
        <v>39</v>
      </c>
      <c r="O172" s="6">
        <v>19</v>
      </c>
      <c r="P172" s="6">
        <v>15</v>
      </c>
      <c r="Q172" s="6">
        <v>0</v>
      </c>
      <c r="R172" s="6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f t="shared" si="54"/>
        <v>446</v>
      </c>
      <c r="AA172" s="256"/>
    </row>
    <row r="173" spans="1:27" x14ac:dyDescent="0.25">
      <c r="A173" s="261" t="s">
        <v>474</v>
      </c>
      <c r="B173" s="259" t="s">
        <v>8</v>
      </c>
      <c r="C173" s="259"/>
      <c r="D173" s="275" t="s">
        <v>475</v>
      </c>
      <c r="E173" s="321" t="s">
        <v>1900</v>
      </c>
      <c r="F173" s="27" t="s">
        <v>6</v>
      </c>
      <c r="G173" s="7">
        <v>199</v>
      </c>
      <c r="H173" s="7">
        <v>203</v>
      </c>
      <c r="I173" s="7">
        <v>180</v>
      </c>
      <c r="J173" s="7">
        <v>194</v>
      </c>
      <c r="K173" s="7">
        <v>176</v>
      </c>
      <c r="L173" s="7">
        <v>160</v>
      </c>
      <c r="M173" s="7">
        <v>137</v>
      </c>
      <c r="N173" s="7">
        <v>150</v>
      </c>
      <c r="O173" s="7">
        <v>122</v>
      </c>
      <c r="P173" s="7">
        <v>131</v>
      </c>
      <c r="Q173" s="7">
        <v>109</v>
      </c>
      <c r="R173" s="7">
        <v>81</v>
      </c>
      <c r="S173" s="7">
        <v>105</v>
      </c>
      <c r="T173" s="7">
        <v>94</v>
      </c>
      <c r="U173" s="7">
        <v>117</v>
      </c>
      <c r="V173" s="7">
        <v>116</v>
      </c>
      <c r="W173" s="7">
        <v>134</v>
      </c>
      <c r="X173" s="7">
        <v>113</v>
      </c>
      <c r="Y173" s="7">
        <v>150</v>
      </c>
      <c r="Z173" s="4">
        <f>SUM(G173:Y173)</f>
        <v>2671</v>
      </c>
      <c r="AA173" s="255"/>
    </row>
    <row r="174" spans="1:27" ht="26.25" thickBot="1" x14ac:dyDescent="0.3">
      <c r="A174" s="262"/>
      <c r="B174" s="260"/>
      <c r="C174" s="260"/>
      <c r="D174" s="276"/>
      <c r="E174" s="299"/>
      <c r="F174" s="28" t="s">
        <v>3</v>
      </c>
      <c r="G174" s="6">
        <v>199</v>
      </c>
      <c r="H174" s="6">
        <v>203</v>
      </c>
      <c r="I174" s="6">
        <v>180</v>
      </c>
      <c r="J174" s="6">
        <v>194</v>
      </c>
      <c r="K174" s="6">
        <v>176</v>
      </c>
      <c r="L174" s="6">
        <v>160</v>
      </c>
      <c r="M174" s="6">
        <v>137</v>
      </c>
      <c r="N174" s="6">
        <v>150</v>
      </c>
      <c r="O174" s="6">
        <v>122</v>
      </c>
      <c r="P174" s="6">
        <v>131</v>
      </c>
      <c r="Q174" s="6">
        <v>109</v>
      </c>
      <c r="R174" s="6">
        <v>81</v>
      </c>
      <c r="S174" s="6">
        <v>105</v>
      </c>
      <c r="T174" s="6">
        <v>94</v>
      </c>
      <c r="U174" s="6">
        <v>117</v>
      </c>
      <c r="V174" s="6">
        <v>116</v>
      </c>
      <c r="W174" s="6">
        <v>134</v>
      </c>
      <c r="X174" s="6">
        <v>113</v>
      </c>
      <c r="Y174" s="6">
        <v>150</v>
      </c>
      <c r="Z174" s="1">
        <f t="shared" si="52"/>
        <v>2671</v>
      </c>
      <c r="AA174" s="256"/>
    </row>
    <row r="175" spans="1:27" x14ac:dyDescent="0.25">
      <c r="A175" s="261" t="s">
        <v>476</v>
      </c>
      <c r="B175" s="259" t="s">
        <v>8</v>
      </c>
      <c r="C175" s="259"/>
      <c r="D175" s="275" t="s">
        <v>1920</v>
      </c>
      <c r="E175" s="321" t="s">
        <v>477</v>
      </c>
      <c r="F175" s="27" t="s">
        <v>6</v>
      </c>
      <c r="G175" s="7">
        <v>197</v>
      </c>
      <c r="H175" s="7">
        <v>187</v>
      </c>
      <c r="I175" s="7">
        <v>201</v>
      </c>
      <c r="J175" s="7">
        <v>215</v>
      </c>
      <c r="K175" s="7">
        <v>215</v>
      </c>
      <c r="L175" s="7">
        <v>240</v>
      </c>
      <c r="M175" s="7">
        <v>240</v>
      </c>
      <c r="N175" s="7">
        <v>258</v>
      </c>
      <c r="O175" s="7">
        <v>266</v>
      </c>
      <c r="P175" s="7">
        <v>252</v>
      </c>
      <c r="Q175" s="7">
        <v>272</v>
      </c>
      <c r="R175" s="7">
        <v>262</v>
      </c>
      <c r="S175" s="7">
        <v>281</v>
      </c>
      <c r="T175" s="7">
        <v>263</v>
      </c>
      <c r="U175" s="7">
        <v>264</v>
      </c>
      <c r="V175" s="7">
        <v>250</v>
      </c>
      <c r="W175" s="7">
        <v>253</v>
      </c>
      <c r="X175" s="7">
        <v>249</v>
      </c>
      <c r="Y175" s="7">
        <v>253</v>
      </c>
      <c r="Z175" s="4">
        <f t="shared" si="52"/>
        <v>4618</v>
      </c>
      <c r="AA175" s="255"/>
    </row>
    <row r="176" spans="1:27" ht="26.25" thickBot="1" x14ac:dyDescent="0.3">
      <c r="A176" s="262"/>
      <c r="B176" s="260"/>
      <c r="C176" s="260"/>
      <c r="D176" s="276"/>
      <c r="E176" s="299"/>
      <c r="F176" s="28" t="s">
        <v>3</v>
      </c>
      <c r="G176" s="6">
        <v>75</v>
      </c>
      <c r="H176" s="6">
        <v>187</v>
      </c>
      <c r="I176" s="6">
        <v>176</v>
      </c>
      <c r="J176" s="6">
        <v>215</v>
      </c>
      <c r="K176" s="6">
        <v>215</v>
      </c>
      <c r="L176" s="6">
        <v>240</v>
      </c>
      <c r="M176" s="6">
        <v>240</v>
      </c>
      <c r="N176" s="6">
        <v>258</v>
      </c>
      <c r="O176" s="6">
        <v>266</v>
      </c>
      <c r="P176" s="6">
        <v>252</v>
      </c>
      <c r="Q176" s="6">
        <v>272</v>
      </c>
      <c r="R176" s="6">
        <v>262</v>
      </c>
      <c r="S176" s="6">
        <v>281</v>
      </c>
      <c r="T176" s="6">
        <v>263</v>
      </c>
      <c r="U176" s="6">
        <v>264</v>
      </c>
      <c r="V176" s="6">
        <v>250</v>
      </c>
      <c r="W176" s="6">
        <v>253</v>
      </c>
      <c r="X176" s="6">
        <v>249</v>
      </c>
      <c r="Y176" s="6">
        <v>253</v>
      </c>
      <c r="Z176" s="1">
        <f>SUM(G176:Y176)</f>
        <v>4471</v>
      </c>
      <c r="AA176" s="256"/>
    </row>
    <row r="177" spans="1:27" x14ac:dyDescent="0.25">
      <c r="A177" s="261" t="s">
        <v>478</v>
      </c>
      <c r="B177" s="259" t="s">
        <v>8</v>
      </c>
      <c r="C177" s="259"/>
      <c r="D177" s="275" t="s">
        <v>479</v>
      </c>
      <c r="E177" s="321" t="s">
        <v>1868</v>
      </c>
      <c r="F177" s="27" t="s">
        <v>6</v>
      </c>
      <c r="G177" s="7">
        <v>160</v>
      </c>
      <c r="H177" s="7">
        <v>124</v>
      </c>
      <c r="I177" s="7">
        <v>163</v>
      </c>
      <c r="J177" s="7">
        <v>145</v>
      </c>
      <c r="K177" s="7">
        <v>139</v>
      </c>
      <c r="L177" s="7">
        <v>134</v>
      </c>
      <c r="M177" s="7">
        <v>103</v>
      </c>
      <c r="N177" s="7">
        <v>112</v>
      </c>
      <c r="O177" s="7">
        <v>63</v>
      </c>
      <c r="P177" s="7">
        <v>91</v>
      </c>
      <c r="Q177" s="7">
        <v>73</v>
      </c>
      <c r="R177" s="7">
        <v>47</v>
      </c>
      <c r="S177" s="7">
        <v>46</v>
      </c>
      <c r="T177" s="7">
        <v>47</v>
      </c>
      <c r="U177" s="7">
        <v>47</v>
      </c>
      <c r="V177" s="7">
        <v>46</v>
      </c>
      <c r="W177" s="7">
        <v>68</v>
      </c>
      <c r="X177" s="7">
        <v>49</v>
      </c>
      <c r="Y177" s="7">
        <v>72</v>
      </c>
      <c r="Z177" s="4">
        <f t="shared" ref="Z177" si="55">SUM(G177:Y177)</f>
        <v>1729</v>
      </c>
      <c r="AA177" s="255"/>
    </row>
    <row r="178" spans="1:27" ht="25.5" x14ac:dyDescent="0.25">
      <c r="A178" s="262"/>
      <c r="B178" s="260"/>
      <c r="C178" s="260"/>
      <c r="D178" s="276"/>
      <c r="E178" s="299">
        <v>1024200722710</v>
      </c>
      <c r="F178" s="28" t="s">
        <v>3</v>
      </c>
      <c r="G178" s="6">
        <v>160</v>
      </c>
      <c r="H178" s="6">
        <v>124</v>
      </c>
      <c r="I178" s="6">
        <v>163</v>
      </c>
      <c r="J178" s="6">
        <v>145</v>
      </c>
      <c r="K178" s="6">
        <v>139</v>
      </c>
      <c r="L178" s="6">
        <v>134</v>
      </c>
      <c r="M178" s="6">
        <v>103</v>
      </c>
      <c r="N178" s="6">
        <v>112</v>
      </c>
      <c r="O178" s="6">
        <v>63</v>
      </c>
      <c r="P178" s="6">
        <v>91</v>
      </c>
      <c r="Q178" s="6">
        <v>73</v>
      </c>
      <c r="R178" s="6">
        <v>47</v>
      </c>
      <c r="S178" s="6">
        <v>46</v>
      </c>
      <c r="T178" s="6">
        <v>47</v>
      </c>
      <c r="U178" s="6">
        <v>47</v>
      </c>
      <c r="V178" s="6">
        <v>46</v>
      </c>
      <c r="W178" s="6">
        <v>68</v>
      </c>
      <c r="X178" s="6">
        <v>49</v>
      </c>
      <c r="Y178" s="6">
        <v>72</v>
      </c>
      <c r="Z178" s="1">
        <f>SUM(G178:Y178)</f>
        <v>1729</v>
      </c>
      <c r="AA178" s="256"/>
    </row>
    <row r="179" spans="1:27" x14ac:dyDescent="0.25">
      <c r="A179" s="262"/>
      <c r="B179" s="260" t="s">
        <v>10</v>
      </c>
      <c r="C179" s="286" t="s">
        <v>570</v>
      </c>
      <c r="D179" s="276" t="s">
        <v>480</v>
      </c>
      <c r="E179" s="299" t="s">
        <v>1867</v>
      </c>
      <c r="F179" s="28" t="s">
        <v>6</v>
      </c>
      <c r="G179" s="6">
        <v>14</v>
      </c>
      <c r="H179" s="6">
        <v>25</v>
      </c>
      <c r="I179" s="6">
        <v>25</v>
      </c>
      <c r="J179" s="6">
        <v>25</v>
      </c>
      <c r="K179" s="6">
        <v>29</v>
      </c>
      <c r="L179" s="6">
        <v>29</v>
      </c>
      <c r="M179" s="6">
        <v>35</v>
      </c>
      <c r="N179" s="6">
        <v>13</v>
      </c>
      <c r="O179" s="6">
        <v>29</v>
      </c>
      <c r="P179" s="6">
        <v>0</v>
      </c>
      <c r="Q179" s="6">
        <v>0</v>
      </c>
      <c r="R179" s="6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f t="shared" ref="Z179:Z180" si="56">SUM(G179:Y179)</f>
        <v>224</v>
      </c>
      <c r="AA179" s="256"/>
    </row>
    <row r="180" spans="1:27" ht="26.25" thickBot="1" x14ac:dyDescent="0.3">
      <c r="A180" s="262"/>
      <c r="B180" s="260"/>
      <c r="C180" s="286"/>
      <c r="D180" s="276"/>
      <c r="E180" s="299"/>
      <c r="F180" s="28" t="s">
        <v>3</v>
      </c>
      <c r="G180" s="6">
        <v>14</v>
      </c>
      <c r="H180" s="6">
        <v>25</v>
      </c>
      <c r="I180" s="6">
        <v>25</v>
      </c>
      <c r="J180" s="6">
        <v>25</v>
      </c>
      <c r="K180" s="6">
        <v>29</v>
      </c>
      <c r="L180" s="6">
        <v>29</v>
      </c>
      <c r="M180" s="6">
        <v>35</v>
      </c>
      <c r="N180" s="6">
        <v>13</v>
      </c>
      <c r="O180" s="6">
        <v>29</v>
      </c>
      <c r="P180" s="6">
        <v>0</v>
      </c>
      <c r="Q180" s="6">
        <v>0</v>
      </c>
      <c r="R180" s="6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f t="shared" si="56"/>
        <v>224</v>
      </c>
      <c r="AA180" s="256"/>
    </row>
    <row r="181" spans="1:27" x14ac:dyDescent="0.25">
      <c r="A181" s="261" t="s">
        <v>481</v>
      </c>
      <c r="B181" s="259" t="s">
        <v>8</v>
      </c>
      <c r="C181" s="259"/>
      <c r="D181" s="275" t="s">
        <v>482</v>
      </c>
      <c r="E181" s="321" t="s">
        <v>483</v>
      </c>
      <c r="F181" s="27" t="s">
        <v>6</v>
      </c>
      <c r="G181" s="7">
        <v>0</v>
      </c>
      <c r="H181" s="7">
        <v>0</v>
      </c>
      <c r="I181" s="7">
        <v>0</v>
      </c>
      <c r="J181" s="7">
        <v>8</v>
      </c>
      <c r="K181" s="7">
        <v>19</v>
      </c>
      <c r="L181" s="7">
        <v>12</v>
      </c>
      <c r="M181" s="7">
        <v>0</v>
      </c>
      <c r="N181" s="7">
        <v>0</v>
      </c>
      <c r="O181" s="7">
        <v>0</v>
      </c>
      <c r="P181" s="7">
        <v>0</v>
      </c>
      <c r="Q181" s="7">
        <v>8</v>
      </c>
      <c r="R181" s="7">
        <v>8</v>
      </c>
      <c r="S181" s="7">
        <v>0</v>
      </c>
      <c r="T181" s="7">
        <v>9</v>
      </c>
      <c r="U181" s="7">
        <v>4</v>
      </c>
      <c r="V181" s="7">
        <v>8</v>
      </c>
      <c r="W181" s="7">
        <v>5</v>
      </c>
      <c r="X181" s="7">
        <v>8</v>
      </c>
      <c r="Y181" s="7">
        <v>6</v>
      </c>
      <c r="Z181" s="4">
        <f t="shared" ref="Z181:Z182" si="57">SUM(G181:Y181)</f>
        <v>95</v>
      </c>
      <c r="AA181" s="255"/>
    </row>
    <row r="182" spans="1:27" ht="26.25" thickBot="1" x14ac:dyDescent="0.3">
      <c r="A182" s="262"/>
      <c r="B182" s="260"/>
      <c r="C182" s="260"/>
      <c r="D182" s="276"/>
      <c r="E182" s="299"/>
      <c r="F182" s="28" t="s">
        <v>3</v>
      </c>
      <c r="G182" s="6">
        <v>0</v>
      </c>
      <c r="H182" s="6">
        <v>0</v>
      </c>
      <c r="I182" s="6">
        <v>0</v>
      </c>
      <c r="J182" s="6">
        <v>8</v>
      </c>
      <c r="K182" s="6">
        <v>19</v>
      </c>
      <c r="L182" s="6">
        <v>12</v>
      </c>
      <c r="M182" s="6">
        <v>0</v>
      </c>
      <c r="N182" s="6">
        <v>0</v>
      </c>
      <c r="O182" s="6">
        <v>0</v>
      </c>
      <c r="P182" s="6">
        <v>0</v>
      </c>
      <c r="Q182" s="6">
        <v>8</v>
      </c>
      <c r="R182" s="6">
        <v>8</v>
      </c>
      <c r="S182" s="6">
        <v>0</v>
      </c>
      <c r="T182" s="6">
        <v>9</v>
      </c>
      <c r="U182" s="6">
        <v>4</v>
      </c>
      <c r="V182" s="6">
        <v>8</v>
      </c>
      <c r="W182" s="6">
        <v>5</v>
      </c>
      <c r="X182" s="6">
        <v>8</v>
      </c>
      <c r="Y182" s="6">
        <v>6</v>
      </c>
      <c r="Z182" s="1">
        <f t="shared" si="57"/>
        <v>95</v>
      </c>
      <c r="AA182" s="256"/>
    </row>
    <row r="183" spans="1:27" x14ac:dyDescent="0.25">
      <c r="A183" s="261" t="s">
        <v>484</v>
      </c>
      <c r="B183" s="259" t="s">
        <v>8</v>
      </c>
      <c r="C183" s="259"/>
      <c r="D183" s="275" t="s">
        <v>485</v>
      </c>
      <c r="E183" s="321" t="s">
        <v>486</v>
      </c>
      <c r="F183" s="27" t="s">
        <v>6</v>
      </c>
      <c r="G183" s="7">
        <v>15</v>
      </c>
      <c r="H183" s="7">
        <v>15</v>
      </c>
      <c r="I183" s="7">
        <v>23</v>
      </c>
      <c r="J183" s="7">
        <v>27</v>
      </c>
      <c r="K183" s="7">
        <v>0</v>
      </c>
      <c r="L183" s="7">
        <v>16</v>
      </c>
      <c r="M183" s="7">
        <v>9</v>
      </c>
      <c r="N183" s="7">
        <v>11</v>
      </c>
      <c r="O183" s="7">
        <v>10</v>
      </c>
      <c r="P183" s="7">
        <v>7</v>
      </c>
      <c r="Q183" s="7">
        <v>8</v>
      </c>
      <c r="R183" s="7">
        <v>6</v>
      </c>
      <c r="S183" s="7">
        <v>11</v>
      </c>
      <c r="T183" s="7">
        <v>7</v>
      </c>
      <c r="U183" s="7">
        <v>7</v>
      </c>
      <c r="V183" s="7">
        <v>6</v>
      </c>
      <c r="W183" s="7">
        <v>7</v>
      </c>
      <c r="X183" s="7">
        <v>13</v>
      </c>
      <c r="Y183" s="7">
        <v>12</v>
      </c>
      <c r="Z183" s="4">
        <f t="shared" ref="Z183" si="58">SUM(G183:Y183)</f>
        <v>210</v>
      </c>
      <c r="AA183" s="255"/>
    </row>
    <row r="184" spans="1:27" ht="26.25" thickBot="1" x14ac:dyDescent="0.3">
      <c r="A184" s="262"/>
      <c r="B184" s="260"/>
      <c r="C184" s="260"/>
      <c r="D184" s="276"/>
      <c r="E184" s="299"/>
      <c r="F184" s="28" t="s">
        <v>3</v>
      </c>
      <c r="G184" s="6">
        <v>15</v>
      </c>
      <c r="H184" s="6">
        <v>15</v>
      </c>
      <c r="I184" s="6">
        <v>23</v>
      </c>
      <c r="J184" s="6">
        <v>27</v>
      </c>
      <c r="K184" s="6">
        <v>0</v>
      </c>
      <c r="L184" s="6">
        <v>16</v>
      </c>
      <c r="M184" s="6">
        <v>9</v>
      </c>
      <c r="N184" s="6">
        <v>11</v>
      </c>
      <c r="O184" s="6">
        <v>10</v>
      </c>
      <c r="P184" s="6">
        <v>7</v>
      </c>
      <c r="Q184" s="6">
        <v>8</v>
      </c>
      <c r="R184" s="6">
        <v>6</v>
      </c>
      <c r="S184" s="6">
        <v>11</v>
      </c>
      <c r="T184" s="6">
        <v>7</v>
      </c>
      <c r="U184" s="6">
        <v>7</v>
      </c>
      <c r="V184" s="6">
        <v>6</v>
      </c>
      <c r="W184" s="6">
        <v>7</v>
      </c>
      <c r="X184" s="6">
        <v>13</v>
      </c>
      <c r="Y184" s="6">
        <v>12</v>
      </c>
      <c r="Z184" s="1">
        <f>SUM(G184:Y184)</f>
        <v>210</v>
      </c>
      <c r="AA184" s="256"/>
    </row>
    <row r="185" spans="1:27" x14ac:dyDescent="0.25">
      <c r="A185" s="261" t="s">
        <v>487</v>
      </c>
      <c r="B185" s="259" t="s">
        <v>8</v>
      </c>
      <c r="C185" s="259"/>
      <c r="D185" s="275" t="s">
        <v>2372</v>
      </c>
      <c r="E185" s="321" t="s">
        <v>488</v>
      </c>
      <c r="F185" s="27" t="s">
        <v>6</v>
      </c>
      <c r="G185" s="7">
        <v>17</v>
      </c>
      <c r="H185" s="7">
        <v>15</v>
      </c>
      <c r="I185" s="7">
        <v>19</v>
      </c>
      <c r="J185" s="7">
        <v>34</v>
      </c>
      <c r="K185" s="7">
        <v>38</v>
      </c>
      <c r="L185" s="7">
        <v>34</v>
      </c>
      <c r="M185" s="7">
        <v>72</v>
      </c>
      <c r="N185" s="7">
        <v>51</v>
      </c>
      <c r="O185" s="7">
        <v>40</v>
      </c>
      <c r="P185" s="7">
        <v>32</v>
      </c>
      <c r="Q185" s="7">
        <v>35</v>
      </c>
      <c r="R185" s="7">
        <v>35</v>
      </c>
      <c r="S185" s="7">
        <v>38</v>
      </c>
      <c r="T185" s="7">
        <v>14</v>
      </c>
      <c r="U185" s="7">
        <v>16</v>
      </c>
      <c r="V185" s="7">
        <v>24</v>
      </c>
      <c r="W185" s="7">
        <v>24</v>
      </c>
      <c r="X185" s="7">
        <v>23</v>
      </c>
      <c r="Y185" s="7">
        <v>24</v>
      </c>
      <c r="Z185" s="4">
        <f t="shared" ref="Z185" si="59">SUM(G185:Y185)</f>
        <v>585</v>
      </c>
      <c r="AA185" s="255"/>
    </row>
    <row r="186" spans="1:27" ht="57.75" customHeight="1" x14ac:dyDescent="0.25">
      <c r="A186" s="262"/>
      <c r="B186" s="260"/>
      <c r="C186" s="260"/>
      <c r="D186" s="276"/>
      <c r="E186" s="299"/>
      <c r="F186" s="28" t="s">
        <v>3</v>
      </c>
      <c r="G186" s="6">
        <v>17</v>
      </c>
      <c r="H186" s="6">
        <v>15</v>
      </c>
      <c r="I186" s="6">
        <v>19</v>
      </c>
      <c r="J186" s="6">
        <v>34</v>
      </c>
      <c r="K186" s="6">
        <v>38</v>
      </c>
      <c r="L186" s="6">
        <v>34</v>
      </c>
      <c r="M186" s="6">
        <v>72</v>
      </c>
      <c r="N186" s="6">
        <v>51</v>
      </c>
      <c r="O186" s="6">
        <v>40</v>
      </c>
      <c r="P186" s="6">
        <v>32</v>
      </c>
      <c r="Q186" s="6">
        <v>35</v>
      </c>
      <c r="R186" s="6">
        <v>35</v>
      </c>
      <c r="S186" s="6">
        <v>38</v>
      </c>
      <c r="T186" s="6">
        <v>14</v>
      </c>
      <c r="U186" s="6">
        <v>16</v>
      </c>
      <c r="V186" s="6">
        <v>24</v>
      </c>
      <c r="W186" s="6">
        <v>24</v>
      </c>
      <c r="X186" s="6">
        <v>23</v>
      </c>
      <c r="Y186" s="6">
        <v>24</v>
      </c>
      <c r="Z186" s="1">
        <f>SUM(G186:Y186)</f>
        <v>585</v>
      </c>
      <c r="AA186" s="256"/>
    </row>
    <row r="187" spans="1:27" x14ac:dyDescent="0.25">
      <c r="A187" s="262"/>
      <c r="B187" s="260" t="s">
        <v>10</v>
      </c>
      <c r="C187" s="286" t="s">
        <v>571</v>
      </c>
      <c r="D187" s="276" t="s">
        <v>2373</v>
      </c>
      <c r="E187" s="299" t="s">
        <v>1918</v>
      </c>
      <c r="F187" s="28" t="s">
        <v>6</v>
      </c>
      <c r="G187" s="6">
        <v>0</v>
      </c>
      <c r="H187" s="6">
        <v>42</v>
      </c>
      <c r="I187" s="6">
        <v>40</v>
      </c>
      <c r="J187" s="6">
        <v>37</v>
      </c>
      <c r="K187" s="6">
        <v>34</v>
      </c>
      <c r="L187" s="6">
        <v>32</v>
      </c>
      <c r="M187" s="6">
        <v>50</v>
      </c>
      <c r="N187" s="6">
        <v>0</v>
      </c>
      <c r="O187" s="6">
        <v>0</v>
      </c>
      <c r="P187" s="6">
        <v>0</v>
      </c>
      <c r="Q187" s="6">
        <v>0</v>
      </c>
      <c r="R187" s="6">
        <v>16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f t="shared" ref="Z187:Z189" si="60">SUM(G187:Y187)</f>
        <v>251</v>
      </c>
      <c r="AA187" s="256"/>
    </row>
    <row r="188" spans="1:27" ht="55.5" customHeight="1" x14ac:dyDescent="0.25">
      <c r="A188" s="262"/>
      <c r="B188" s="260"/>
      <c r="C188" s="286"/>
      <c r="D188" s="276"/>
      <c r="E188" s="299"/>
      <c r="F188" s="28" t="s">
        <v>3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f t="shared" si="60"/>
        <v>0</v>
      </c>
      <c r="AA188" s="256"/>
    </row>
    <row r="189" spans="1:27" x14ac:dyDescent="0.25">
      <c r="A189" s="262"/>
      <c r="B189" s="260"/>
      <c r="C189" s="286" t="s">
        <v>572</v>
      </c>
      <c r="D189" s="276" t="s">
        <v>2374</v>
      </c>
      <c r="E189" s="299" t="s">
        <v>1921</v>
      </c>
      <c r="F189" s="28" t="s">
        <v>6</v>
      </c>
      <c r="G189" s="1">
        <v>0</v>
      </c>
      <c r="H189" s="1">
        <v>0</v>
      </c>
      <c r="I189" s="1">
        <v>0</v>
      </c>
      <c r="J189" s="6">
        <v>14</v>
      </c>
      <c r="K189" s="6">
        <v>7</v>
      </c>
      <c r="L189" s="6">
        <v>14</v>
      </c>
      <c r="M189" s="6">
        <v>4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f t="shared" si="60"/>
        <v>39</v>
      </c>
      <c r="AA189" s="256"/>
    </row>
    <row r="190" spans="1:27" ht="47.25" customHeight="1" thickBot="1" x14ac:dyDescent="0.3">
      <c r="A190" s="300"/>
      <c r="B190" s="302"/>
      <c r="C190" s="303"/>
      <c r="D190" s="280"/>
      <c r="E190" s="318"/>
      <c r="F190" s="26" t="s">
        <v>3</v>
      </c>
      <c r="G190" s="3">
        <v>0</v>
      </c>
      <c r="H190" s="3">
        <v>0</v>
      </c>
      <c r="I190" s="3">
        <v>0</v>
      </c>
      <c r="J190" s="8">
        <v>0</v>
      </c>
      <c r="K190" s="8">
        <v>0</v>
      </c>
      <c r="L190" s="8">
        <v>0</v>
      </c>
      <c r="M190" s="8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f>SUM(G190:Y190)</f>
        <v>0</v>
      </c>
      <c r="AA190" s="264"/>
    </row>
    <row r="191" spans="1:27" x14ac:dyDescent="0.25">
      <c r="A191" s="343" t="s">
        <v>489</v>
      </c>
      <c r="B191" s="259" t="s">
        <v>8</v>
      </c>
      <c r="C191" s="259"/>
      <c r="D191" s="275" t="s">
        <v>490</v>
      </c>
      <c r="E191" s="275" t="s">
        <v>491</v>
      </c>
      <c r="F191" s="27" t="s">
        <v>6</v>
      </c>
      <c r="G191" s="4">
        <v>13</v>
      </c>
      <c r="H191" s="4">
        <v>11</v>
      </c>
      <c r="I191" s="4">
        <v>17</v>
      </c>
      <c r="J191" s="4">
        <v>11</v>
      </c>
      <c r="K191" s="4">
        <v>21</v>
      </c>
      <c r="L191" s="4">
        <v>11</v>
      </c>
      <c r="M191" s="4">
        <v>12</v>
      </c>
      <c r="N191" s="4">
        <v>8</v>
      </c>
      <c r="O191" s="4">
        <v>10</v>
      </c>
      <c r="P191" s="4">
        <v>9</v>
      </c>
      <c r="Q191" s="4">
        <v>20</v>
      </c>
      <c r="R191" s="4">
        <v>12</v>
      </c>
      <c r="S191" s="4">
        <v>8</v>
      </c>
      <c r="T191" s="4">
        <v>16</v>
      </c>
      <c r="U191" s="7">
        <v>0</v>
      </c>
      <c r="V191" s="7">
        <v>18</v>
      </c>
      <c r="W191" s="7">
        <v>27</v>
      </c>
      <c r="X191" s="7">
        <v>13</v>
      </c>
      <c r="Y191" s="7">
        <v>14</v>
      </c>
      <c r="Z191" s="4">
        <f t="shared" ref="Z191:Z192" si="61">SUM(G191:Y191)</f>
        <v>251</v>
      </c>
      <c r="AA191" s="255"/>
    </row>
    <row r="192" spans="1:27" ht="26.25" thickBot="1" x14ac:dyDescent="0.3">
      <c r="A192" s="344"/>
      <c r="B192" s="296"/>
      <c r="C192" s="296"/>
      <c r="D192" s="298"/>
      <c r="E192" s="298"/>
      <c r="F192" s="183" t="s">
        <v>3</v>
      </c>
      <c r="G192" s="30">
        <v>13</v>
      </c>
      <c r="H192" s="30">
        <v>11</v>
      </c>
      <c r="I192" s="30">
        <v>17</v>
      </c>
      <c r="J192" s="30">
        <v>11</v>
      </c>
      <c r="K192" s="30">
        <v>21</v>
      </c>
      <c r="L192" s="30">
        <v>11</v>
      </c>
      <c r="M192" s="30">
        <v>12</v>
      </c>
      <c r="N192" s="30">
        <v>8</v>
      </c>
      <c r="O192" s="30">
        <v>10</v>
      </c>
      <c r="P192" s="30">
        <v>9</v>
      </c>
      <c r="Q192" s="30">
        <v>20</v>
      </c>
      <c r="R192" s="30">
        <v>12</v>
      </c>
      <c r="S192" s="30">
        <v>8</v>
      </c>
      <c r="T192" s="30">
        <v>16</v>
      </c>
      <c r="U192" s="24">
        <v>0</v>
      </c>
      <c r="V192" s="24">
        <v>18</v>
      </c>
      <c r="W192" s="24">
        <v>27</v>
      </c>
      <c r="X192" s="24">
        <v>13</v>
      </c>
      <c r="Y192" s="24">
        <v>14</v>
      </c>
      <c r="Z192" s="30">
        <f t="shared" si="61"/>
        <v>251</v>
      </c>
      <c r="AA192" s="316"/>
    </row>
    <row r="193" spans="1:27" ht="15" customHeight="1" x14ac:dyDescent="0.25">
      <c r="A193" s="343" t="s">
        <v>492</v>
      </c>
      <c r="B193" s="345" t="s">
        <v>8</v>
      </c>
      <c r="C193" s="346"/>
      <c r="D193" s="275" t="s">
        <v>493</v>
      </c>
      <c r="E193" s="275" t="s">
        <v>494</v>
      </c>
      <c r="F193" s="177" t="s">
        <v>6</v>
      </c>
      <c r="G193" s="192">
        <v>0</v>
      </c>
      <c r="H193" s="192">
        <v>0</v>
      </c>
      <c r="I193" s="192">
        <v>2</v>
      </c>
      <c r="J193" s="192">
        <v>7</v>
      </c>
      <c r="K193" s="192">
        <v>4</v>
      </c>
      <c r="L193" s="192">
        <v>9</v>
      </c>
      <c r="M193" s="192">
        <v>4</v>
      </c>
      <c r="N193" s="192">
        <v>13</v>
      </c>
      <c r="O193" s="192">
        <v>13</v>
      </c>
      <c r="P193" s="192">
        <v>4</v>
      </c>
      <c r="Q193" s="192">
        <v>12</v>
      </c>
      <c r="R193" s="192">
        <v>7</v>
      </c>
      <c r="S193" s="192">
        <v>5</v>
      </c>
      <c r="T193" s="192">
        <v>5</v>
      </c>
      <c r="U193" s="192">
        <v>11</v>
      </c>
      <c r="V193" s="192">
        <v>11</v>
      </c>
      <c r="W193" s="192">
        <v>12</v>
      </c>
      <c r="X193" s="192">
        <v>12</v>
      </c>
      <c r="Y193" s="192">
        <v>9</v>
      </c>
      <c r="Z193" s="192">
        <f t="shared" ref="Z193:Z194" si="62">SUM(G193:Y193)</f>
        <v>140</v>
      </c>
      <c r="AA193" s="351"/>
    </row>
    <row r="194" spans="1:27" ht="54" customHeight="1" thickBot="1" x14ac:dyDescent="0.3">
      <c r="A194" s="352"/>
      <c r="B194" s="367"/>
      <c r="C194" s="368"/>
      <c r="D194" s="280"/>
      <c r="E194" s="280"/>
      <c r="F194" s="182" t="s">
        <v>3</v>
      </c>
      <c r="G194" s="3">
        <v>0</v>
      </c>
      <c r="H194" s="3">
        <v>0</v>
      </c>
      <c r="I194" s="3">
        <v>2</v>
      </c>
      <c r="J194" s="3">
        <v>7</v>
      </c>
      <c r="K194" s="3">
        <v>4</v>
      </c>
      <c r="L194" s="3">
        <v>9</v>
      </c>
      <c r="M194" s="3">
        <v>4</v>
      </c>
      <c r="N194" s="3">
        <v>13</v>
      </c>
      <c r="O194" s="3">
        <v>13</v>
      </c>
      <c r="P194" s="3">
        <v>4</v>
      </c>
      <c r="Q194" s="3">
        <v>12</v>
      </c>
      <c r="R194" s="3">
        <v>7</v>
      </c>
      <c r="S194" s="3">
        <v>5</v>
      </c>
      <c r="T194" s="3">
        <v>5</v>
      </c>
      <c r="U194" s="3">
        <v>11</v>
      </c>
      <c r="V194" s="3">
        <v>11</v>
      </c>
      <c r="W194" s="3">
        <v>12</v>
      </c>
      <c r="X194" s="3">
        <v>12</v>
      </c>
      <c r="Y194" s="3">
        <v>9</v>
      </c>
      <c r="Z194" s="3">
        <f t="shared" si="62"/>
        <v>140</v>
      </c>
      <c r="AA194" s="319"/>
    </row>
    <row r="195" spans="1:27" x14ac:dyDescent="0.25">
      <c r="A195" s="261" t="s">
        <v>495</v>
      </c>
      <c r="B195" s="259" t="s">
        <v>8</v>
      </c>
      <c r="C195" s="259"/>
      <c r="D195" s="275" t="s">
        <v>496</v>
      </c>
      <c r="E195" s="275" t="s">
        <v>497</v>
      </c>
      <c r="F195" s="27" t="s">
        <v>6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4">
        <f t="shared" ref="Z195:Z198" si="63">SUM(G195:Y195)</f>
        <v>0</v>
      </c>
      <c r="AA195" s="255"/>
    </row>
    <row r="196" spans="1:27" ht="25.5" x14ac:dyDescent="0.25">
      <c r="A196" s="262"/>
      <c r="B196" s="260"/>
      <c r="C196" s="260"/>
      <c r="D196" s="276"/>
      <c r="E196" s="276"/>
      <c r="F196" s="28" t="s">
        <v>3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1">
        <f t="shared" si="63"/>
        <v>0</v>
      </c>
      <c r="AA196" s="256"/>
    </row>
    <row r="197" spans="1:27" x14ac:dyDescent="0.25">
      <c r="A197" s="262"/>
      <c r="B197" s="260" t="s">
        <v>10</v>
      </c>
      <c r="C197" s="286" t="s">
        <v>505</v>
      </c>
      <c r="D197" s="276" t="s">
        <v>1919</v>
      </c>
      <c r="E197" s="276" t="s">
        <v>1855</v>
      </c>
      <c r="F197" s="28" t="s">
        <v>6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f t="shared" si="63"/>
        <v>0</v>
      </c>
      <c r="AA197" s="316"/>
    </row>
    <row r="198" spans="1:27" ht="26.25" thickBot="1" x14ac:dyDescent="0.3">
      <c r="A198" s="300"/>
      <c r="B198" s="302"/>
      <c r="C198" s="303"/>
      <c r="D198" s="280"/>
      <c r="E198" s="280"/>
      <c r="F198" s="26" t="s">
        <v>3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f t="shared" si="63"/>
        <v>0</v>
      </c>
      <c r="AA198" s="319"/>
    </row>
    <row r="199" spans="1:27" x14ac:dyDescent="0.25">
      <c r="A199" s="261" t="s">
        <v>498</v>
      </c>
      <c r="B199" s="259" t="s">
        <v>8</v>
      </c>
      <c r="C199" s="259"/>
      <c r="D199" s="275" t="s">
        <v>499</v>
      </c>
      <c r="E199" s="275" t="s">
        <v>500</v>
      </c>
      <c r="F199" s="27" t="s">
        <v>6</v>
      </c>
      <c r="G199" s="4">
        <v>19</v>
      </c>
      <c r="H199" s="4">
        <v>24</v>
      </c>
      <c r="I199" s="4">
        <v>19</v>
      </c>
      <c r="J199" s="4">
        <v>20</v>
      </c>
      <c r="K199" s="4">
        <v>27</v>
      </c>
      <c r="L199" s="4">
        <v>27</v>
      </c>
      <c r="M199" s="4">
        <v>18</v>
      </c>
      <c r="N199" s="4">
        <v>24</v>
      </c>
      <c r="O199" s="4">
        <v>22</v>
      </c>
      <c r="P199" s="4">
        <v>38</v>
      </c>
      <c r="Q199" s="4">
        <v>25</v>
      </c>
      <c r="R199" s="4">
        <v>34</v>
      </c>
      <c r="S199" s="4">
        <v>13</v>
      </c>
      <c r="T199" s="4">
        <v>21</v>
      </c>
      <c r="U199" s="7">
        <v>24</v>
      </c>
      <c r="V199" s="7">
        <v>29</v>
      </c>
      <c r="W199" s="7">
        <v>44</v>
      </c>
      <c r="X199" s="7">
        <v>40</v>
      </c>
      <c r="Y199" s="7">
        <v>38</v>
      </c>
      <c r="Z199" s="4">
        <f>SUM(G199:Y199)</f>
        <v>506</v>
      </c>
      <c r="AA199" s="255"/>
    </row>
    <row r="200" spans="1:27" ht="26.25" thickBot="1" x14ac:dyDescent="0.3">
      <c r="A200" s="262"/>
      <c r="B200" s="260"/>
      <c r="C200" s="260"/>
      <c r="D200" s="276"/>
      <c r="E200" s="276"/>
      <c r="F200" s="28" t="s">
        <v>3</v>
      </c>
      <c r="G200" s="1">
        <v>19</v>
      </c>
      <c r="H200" s="1">
        <v>24</v>
      </c>
      <c r="I200" s="1">
        <v>19</v>
      </c>
      <c r="J200" s="1">
        <v>20</v>
      </c>
      <c r="K200" s="1">
        <v>27</v>
      </c>
      <c r="L200" s="1">
        <v>27</v>
      </c>
      <c r="M200" s="1">
        <v>18</v>
      </c>
      <c r="N200" s="1">
        <v>24</v>
      </c>
      <c r="O200" s="1">
        <v>22</v>
      </c>
      <c r="P200" s="1">
        <v>38</v>
      </c>
      <c r="Q200" s="1">
        <v>25</v>
      </c>
      <c r="R200" s="1">
        <v>34</v>
      </c>
      <c r="S200" s="1">
        <v>13</v>
      </c>
      <c r="T200" s="1">
        <v>21</v>
      </c>
      <c r="U200" s="6">
        <v>24</v>
      </c>
      <c r="V200" s="6">
        <v>29</v>
      </c>
      <c r="W200" s="6">
        <v>44</v>
      </c>
      <c r="X200" s="6">
        <v>40</v>
      </c>
      <c r="Y200" s="6">
        <v>38</v>
      </c>
      <c r="Z200" s="1">
        <f t="shared" ref="Z200" si="64">SUM(G200:Y200)</f>
        <v>506</v>
      </c>
      <c r="AA200" s="256"/>
    </row>
    <row r="201" spans="1:27" x14ac:dyDescent="0.25">
      <c r="A201" s="261" t="s">
        <v>501</v>
      </c>
      <c r="B201" s="259" t="s">
        <v>8</v>
      </c>
      <c r="C201" s="259"/>
      <c r="D201" s="275" t="s">
        <v>1987</v>
      </c>
      <c r="E201" s="275" t="s">
        <v>502</v>
      </c>
      <c r="F201" s="27" t="s">
        <v>6</v>
      </c>
      <c r="G201" s="4">
        <v>176</v>
      </c>
      <c r="H201" s="4">
        <v>203</v>
      </c>
      <c r="I201" s="4">
        <v>215</v>
      </c>
      <c r="J201" s="4">
        <v>204</v>
      </c>
      <c r="K201" s="4">
        <v>186</v>
      </c>
      <c r="L201" s="4">
        <v>162</v>
      </c>
      <c r="M201" s="4">
        <v>156</v>
      </c>
      <c r="N201" s="4">
        <v>130</v>
      </c>
      <c r="O201" s="4">
        <v>124</v>
      </c>
      <c r="P201" s="4">
        <v>56</v>
      </c>
      <c r="Q201" s="4">
        <v>109</v>
      </c>
      <c r="R201" s="4">
        <v>47</v>
      </c>
      <c r="S201" s="4">
        <v>87</v>
      </c>
      <c r="T201" s="4">
        <v>70</v>
      </c>
      <c r="U201" s="7">
        <v>80</v>
      </c>
      <c r="V201" s="7">
        <v>48</v>
      </c>
      <c r="W201" s="7">
        <v>70</v>
      </c>
      <c r="X201" s="7">
        <v>88</v>
      </c>
      <c r="Y201" s="7">
        <v>70</v>
      </c>
      <c r="Z201" s="4">
        <f t="shared" ref="Z201:Z202" si="65">SUM(G201:Y201)</f>
        <v>2281</v>
      </c>
      <c r="AA201" s="255"/>
    </row>
    <row r="202" spans="1:27" ht="26.25" thickBot="1" x14ac:dyDescent="0.3">
      <c r="A202" s="291"/>
      <c r="B202" s="296"/>
      <c r="C202" s="296"/>
      <c r="D202" s="298"/>
      <c r="E202" s="298"/>
      <c r="F202" s="183" t="s">
        <v>3</v>
      </c>
      <c r="G202" s="30">
        <v>176</v>
      </c>
      <c r="H202" s="30">
        <v>203</v>
      </c>
      <c r="I202" s="30">
        <v>215</v>
      </c>
      <c r="J202" s="30">
        <v>204</v>
      </c>
      <c r="K202" s="30">
        <v>186</v>
      </c>
      <c r="L202" s="30">
        <v>162</v>
      </c>
      <c r="M202" s="30">
        <v>156</v>
      </c>
      <c r="N202" s="30">
        <v>130</v>
      </c>
      <c r="O202" s="30">
        <v>124</v>
      </c>
      <c r="P202" s="30">
        <v>56</v>
      </c>
      <c r="Q202" s="30">
        <v>109</v>
      </c>
      <c r="R202" s="30">
        <v>47</v>
      </c>
      <c r="S202" s="30">
        <v>87</v>
      </c>
      <c r="T202" s="30">
        <v>70</v>
      </c>
      <c r="U202" s="24">
        <v>80</v>
      </c>
      <c r="V202" s="24">
        <v>48</v>
      </c>
      <c r="W202" s="24">
        <v>70</v>
      </c>
      <c r="X202" s="24">
        <v>88</v>
      </c>
      <c r="Y202" s="24">
        <v>70</v>
      </c>
      <c r="Z202" s="30">
        <f t="shared" si="65"/>
        <v>2281</v>
      </c>
      <c r="AA202" s="316"/>
    </row>
    <row r="203" spans="1:27" x14ac:dyDescent="0.25">
      <c r="A203" s="322" t="s">
        <v>13</v>
      </c>
      <c r="B203" s="323"/>
      <c r="C203" s="323"/>
      <c r="D203" s="323"/>
      <c r="E203" s="323"/>
      <c r="F203" s="177" t="s">
        <v>6</v>
      </c>
      <c r="G203" s="7">
        <f>G201+G199+G197+G195+G193+G191+G189+G187+G185+G183+G181+G179+G177+G175+G171+G169+G167+G165+G163+G161+G159+G157+G155+G153+G151+G149+G147+G145+G143+G141+G139+G137+G135+G133+G131+G129+G127+G125+G123+G121+G119+G117+G115+G113+G111+G109+G107+G105+G103+G101+G99+G97+G95+G93+G91+G89+G87+G85+G83+G81+G79+G77+G75+G73+G71+G69+G67+G65+G63+G61+G59+G57+G55+G53+G51+G173+G49+G47+G45+G43+G41+G39+G37+G35+G33+G31+G29+G27+G25+G23+G21+G19+G17+G15+G13+G11+G9+G7</f>
        <v>12471</v>
      </c>
      <c r="H203" s="7">
        <f t="shared" ref="H203:Z203" si="66">H201+H199+H197+H195+H193+H191+H189+H187+H185+H183+H181+H179+H177+H175+H171+H169+H167+H165+H163+H161+H159+H157+H155+H153+H151+H149+H147+H145+H143+H141+H139+H137+H135+H133+H131+H129+H127+H125+H123+H121+H119+H117+H115+H113+H111+H109+H107+H105+H103+H101+H99+H97+H95+H93+H91+H89+H87+H85+H83+H81+H79+H77+H75+H73+H71+H69+H67+H65+H63+H61+H59+H57+H55+H53+H51+H173+H49+H47+H45+H43+H41+H39+H37+H35+H33+H31+H29+H27+H25+H23+H21+H19+H17+H15+H13+H11+H9+H7</f>
        <v>12742</v>
      </c>
      <c r="I203" s="7">
        <f t="shared" si="66"/>
        <v>13354</v>
      </c>
      <c r="J203" s="7">
        <f t="shared" si="66"/>
        <v>12881</v>
      </c>
      <c r="K203" s="7">
        <f t="shared" si="66"/>
        <v>12543</v>
      </c>
      <c r="L203" s="7">
        <f t="shared" si="66"/>
        <v>11589</v>
      </c>
      <c r="M203" s="7">
        <f t="shared" si="66"/>
        <v>10981</v>
      </c>
      <c r="N203" s="7">
        <f t="shared" si="66"/>
        <v>8888</v>
      </c>
      <c r="O203" s="7">
        <f t="shared" si="66"/>
        <v>8152</v>
      </c>
      <c r="P203" s="7">
        <f t="shared" si="66"/>
        <v>6161</v>
      </c>
      <c r="Q203" s="7">
        <f t="shared" si="66"/>
        <v>7206</v>
      </c>
      <c r="R203" s="7">
        <f t="shared" si="66"/>
        <v>6181</v>
      </c>
      <c r="S203" s="7">
        <f t="shared" si="66"/>
        <v>6601</v>
      </c>
      <c r="T203" s="7">
        <f t="shared" si="66"/>
        <v>6432</v>
      </c>
      <c r="U203" s="7">
        <f t="shared" si="66"/>
        <v>6117</v>
      </c>
      <c r="V203" s="7">
        <f t="shared" si="66"/>
        <v>6277</v>
      </c>
      <c r="W203" s="7">
        <f t="shared" si="66"/>
        <v>6591</v>
      </c>
      <c r="X203" s="7">
        <f t="shared" si="66"/>
        <v>7021</v>
      </c>
      <c r="Y203" s="7">
        <f t="shared" si="66"/>
        <v>7285</v>
      </c>
      <c r="Z203" s="7">
        <f t="shared" si="66"/>
        <v>169473</v>
      </c>
      <c r="AA203" s="206"/>
    </row>
    <row r="204" spans="1:27" ht="26.25" thickBot="1" x14ac:dyDescent="0.3">
      <c r="A204" s="324"/>
      <c r="B204" s="325"/>
      <c r="C204" s="325"/>
      <c r="D204" s="325"/>
      <c r="E204" s="325"/>
      <c r="F204" s="182" t="s">
        <v>3</v>
      </c>
      <c r="G204" s="8">
        <f>G202+G200+G198+G196+G194+G192+G190+G188+G186+G184+G182+G180+G178+G176+G172+G170+G168+G166+G164+G162+G160+G158+G156+G154+G152+G150+G148+G146+G144+G142+G140+G138+G136+G134+G132+G130+G128+G126+G124+G122+G120+G118+G116+G114+G112+G110+G108+G106+G104+G102+G100+G98+G96+G94+G92+G90+G88+G86+G84+G82+G80+G78+G76+G74+G72+G70+G68+G66+G64+G62+G60+G58+G56+G54+G52+G174+G50+G48+G46+G44+G42+G40+G38+G36+G34+G32+G30+G28+G26+G24+G22+G20+G18+G16+G14+G12+G10+G8</f>
        <v>11147</v>
      </c>
      <c r="H204" s="8">
        <f t="shared" ref="H204:Z204" si="67">H202+H200+H198+H196+H194+H192+H190+H188+H186+H184+H182+H180+H178+H176+H172+H170+H168+H166+H164+H162+H160+H158+H156+H154+H152+H150+H148+H146+H144+H142+H140+H138+H136+H134+H132+H130+H128+H126+H124+H122+H120+H118+H116+H114+H112+H110+H108+H106+H104+H102+H100+H98+H96+H94+H92+H90+H88+H86+H84+H82+H80+H78+H76+H74+H72+H70+H68+H66+H64+H62+H60+H58+H56+H54+H52+H174+H50+H48+H46+H44+H42+H40+H38+H36+H34+H32+H30+H28+H26+H24+H22+H20+H18+H16+H14+H12+H10+H8</f>
        <v>11605</v>
      </c>
      <c r="I204" s="8">
        <f t="shared" si="67"/>
        <v>12384</v>
      </c>
      <c r="J204" s="8">
        <f t="shared" si="67"/>
        <v>11947</v>
      </c>
      <c r="K204" s="8">
        <f t="shared" si="67"/>
        <v>11853</v>
      </c>
      <c r="L204" s="8">
        <f t="shared" si="67"/>
        <v>11025</v>
      </c>
      <c r="M204" s="8">
        <f t="shared" si="67"/>
        <v>10394</v>
      </c>
      <c r="N204" s="8">
        <f t="shared" si="67"/>
        <v>8441</v>
      </c>
      <c r="O204" s="8">
        <f t="shared" si="67"/>
        <v>7760</v>
      </c>
      <c r="P204" s="8">
        <f t="shared" si="67"/>
        <v>6035</v>
      </c>
      <c r="Q204" s="8">
        <f t="shared" si="67"/>
        <v>7094</v>
      </c>
      <c r="R204" s="8">
        <f t="shared" si="67"/>
        <v>6163</v>
      </c>
      <c r="S204" s="8">
        <f t="shared" si="67"/>
        <v>6600</v>
      </c>
      <c r="T204" s="8">
        <f t="shared" si="67"/>
        <v>6432</v>
      </c>
      <c r="U204" s="8">
        <f t="shared" si="67"/>
        <v>6116</v>
      </c>
      <c r="V204" s="8">
        <f t="shared" si="67"/>
        <v>6266</v>
      </c>
      <c r="W204" s="8">
        <f t="shared" si="67"/>
        <v>6590</v>
      </c>
      <c r="X204" s="8">
        <f t="shared" si="67"/>
        <v>7022</v>
      </c>
      <c r="Y204" s="8">
        <f t="shared" si="67"/>
        <v>7225</v>
      </c>
      <c r="Z204" s="8">
        <f t="shared" si="67"/>
        <v>162099</v>
      </c>
      <c r="AA204" s="191"/>
    </row>
  </sheetData>
  <mergeCells count="490">
    <mergeCell ref="AA37:AA38"/>
    <mergeCell ref="AA97:AA98"/>
    <mergeCell ref="AA95:AA96"/>
    <mergeCell ref="AA93:AA94"/>
    <mergeCell ref="AA91:AA92"/>
    <mergeCell ref="AA89:AA90"/>
    <mergeCell ref="AA83:AA84"/>
    <mergeCell ref="AA85:AA86"/>
    <mergeCell ref="AA79:AA80"/>
    <mergeCell ref="AA39:AA40"/>
    <mergeCell ref="AA121:AA122"/>
    <mergeCell ref="AA119:AA120"/>
    <mergeCell ref="AA117:AA118"/>
    <mergeCell ref="AA115:AA116"/>
    <mergeCell ref="AA113:AA114"/>
    <mergeCell ref="AA109:AA110"/>
    <mergeCell ref="AA105:AA106"/>
    <mergeCell ref="AA101:AA102"/>
    <mergeCell ref="AA99:AA100"/>
    <mergeCell ref="AA111:AA112"/>
    <mergeCell ref="AA107:AA108"/>
    <mergeCell ref="AA143:AA144"/>
    <mergeCell ref="AA141:AA142"/>
    <mergeCell ref="AA139:AA140"/>
    <mergeCell ref="AA137:AA138"/>
    <mergeCell ref="AA135:AA136"/>
    <mergeCell ref="AA131:AA132"/>
    <mergeCell ref="AA127:AA128"/>
    <mergeCell ref="AA123:AA124"/>
    <mergeCell ref="A191:A192"/>
    <mergeCell ref="B191:C192"/>
    <mergeCell ref="D191:D192"/>
    <mergeCell ref="E191:E192"/>
    <mergeCell ref="AA191:AA192"/>
    <mergeCell ref="C189:C190"/>
    <mergeCell ref="D189:D190"/>
    <mergeCell ref="E189:E190"/>
    <mergeCell ref="AA189:AA190"/>
    <mergeCell ref="A185:A190"/>
    <mergeCell ref="B185:C186"/>
    <mergeCell ref="D185:D186"/>
    <mergeCell ref="E185:E186"/>
    <mergeCell ref="AA185:AA186"/>
    <mergeCell ref="B187:B190"/>
    <mergeCell ref="C187:C188"/>
    <mergeCell ref="A203:E204"/>
    <mergeCell ref="A201:A202"/>
    <mergeCell ref="B201:C202"/>
    <mergeCell ref="D201:D202"/>
    <mergeCell ref="E201:E202"/>
    <mergeCell ref="AA201:AA202"/>
    <mergeCell ref="A199:A200"/>
    <mergeCell ref="B199:C200"/>
    <mergeCell ref="D199:D200"/>
    <mergeCell ref="E199:E200"/>
    <mergeCell ref="AA199:AA200"/>
    <mergeCell ref="A195:A198"/>
    <mergeCell ref="B195:C196"/>
    <mergeCell ref="D195:D196"/>
    <mergeCell ref="E195:E196"/>
    <mergeCell ref="AA195:AA196"/>
    <mergeCell ref="B197:B198"/>
    <mergeCell ref="C197:C198"/>
    <mergeCell ref="AA197:AA198"/>
    <mergeCell ref="AA193:AA194"/>
    <mergeCell ref="B193:C194"/>
    <mergeCell ref="D197:D198"/>
    <mergeCell ref="E197:E198"/>
    <mergeCell ref="D193:D194"/>
    <mergeCell ref="E193:E194"/>
    <mergeCell ref="A193:A194"/>
    <mergeCell ref="D187:D188"/>
    <mergeCell ref="E187:E188"/>
    <mergeCell ref="AA187:AA188"/>
    <mergeCell ref="A183:A184"/>
    <mergeCell ref="B183:C184"/>
    <mergeCell ref="D183:D184"/>
    <mergeCell ref="E183:E184"/>
    <mergeCell ref="AA183:AA184"/>
    <mergeCell ref="A181:A182"/>
    <mergeCell ref="B181:C182"/>
    <mergeCell ref="D181:D182"/>
    <mergeCell ref="E181:E182"/>
    <mergeCell ref="AA181:AA182"/>
    <mergeCell ref="A177:A180"/>
    <mergeCell ref="B177:C178"/>
    <mergeCell ref="D177:D178"/>
    <mergeCell ref="AA177:AA178"/>
    <mergeCell ref="B179:B180"/>
    <mergeCell ref="C179:C180"/>
    <mergeCell ref="D179:D180"/>
    <mergeCell ref="E179:E180"/>
    <mergeCell ref="AA179:AA180"/>
    <mergeCell ref="E177:E178"/>
    <mergeCell ref="A175:A176"/>
    <mergeCell ref="B175:C176"/>
    <mergeCell ref="D175:D176"/>
    <mergeCell ref="E175:E176"/>
    <mergeCell ref="AA175:AA176"/>
    <mergeCell ref="A173:A174"/>
    <mergeCell ref="B173:C174"/>
    <mergeCell ref="D173:D174"/>
    <mergeCell ref="E173:E174"/>
    <mergeCell ref="AA173:AA174"/>
    <mergeCell ref="A169:A172"/>
    <mergeCell ref="B169:C170"/>
    <mergeCell ref="D169:D170"/>
    <mergeCell ref="E169:E170"/>
    <mergeCell ref="AA169:AA170"/>
    <mergeCell ref="B171:B172"/>
    <mergeCell ref="C171:C172"/>
    <mergeCell ref="D171:D172"/>
    <mergeCell ref="E171:E172"/>
    <mergeCell ref="AA171:AA172"/>
    <mergeCell ref="A167:A168"/>
    <mergeCell ref="B167:C168"/>
    <mergeCell ref="D167:D168"/>
    <mergeCell ref="E167:E168"/>
    <mergeCell ref="AA167:AA168"/>
    <mergeCell ref="A165:A166"/>
    <mergeCell ref="B165:C166"/>
    <mergeCell ref="D165:D166"/>
    <mergeCell ref="E165:E166"/>
    <mergeCell ref="AA165:AA166"/>
    <mergeCell ref="A163:A164"/>
    <mergeCell ref="B163:C164"/>
    <mergeCell ref="D163:D164"/>
    <mergeCell ref="E163:E164"/>
    <mergeCell ref="AA163:AA164"/>
    <mergeCell ref="A159:A162"/>
    <mergeCell ref="B159:C160"/>
    <mergeCell ref="D159:D160"/>
    <mergeCell ref="E159:E160"/>
    <mergeCell ref="AA159:AA160"/>
    <mergeCell ref="B161:B162"/>
    <mergeCell ref="C161:C162"/>
    <mergeCell ref="D161:D162"/>
    <mergeCell ref="E161:E162"/>
    <mergeCell ref="AA161:AA162"/>
    <mergeCell ref="A157:A158"/>
    <mergeCell ref="B157:C158"/>
    <mergeCell ref="D157:D158"/>
    <mergeCell ref="E157:E158"/>
    <mergeCell ref="AA157:AA158"/>
    <mergeCell ref="A155:A156"/>
    <mergeCell ref="B155:C156"/>
    <mergeCell ref="D155:D156"/>
    <mergeCell ref="E155:E156"/>
    <mergeCell ref="AA155:AA156"/>
    <mergeCell ref="A147:A148"/>
    <mergeCell ref="B147:C148"/>
    <mergeCell ref="D147:D148"/>
    <mergeCell ref="E147:E148"/>
    <mergeCell ref="AA147:AA148"/>
    <mergeCell ref="A153:A154"/>
    <mergeCell ref="B153:C154"/>
    <mergeCell ref="D153:D154"/>
    <mergeCell ref="E153:E154"/>
    <mergeCell ref="AA153:AA154"/>
    <mergeCell ref="A151:A152"/>
    <mergeCell ref="B151:C152"/>
    <mergeCell ref="D151:D152"/>
    <mergeCell ref="E151:E152"/>
    <mergeCell ref="AA151:AA152"/>
    <mergeCell ref="D133:D134"/>
    <mergeCell ref="E133:E134"/>
    <mergeCell ref="A141:A142"/>
    <mergeCell ref="B141:C142"/>
    <mergeCell ref="D141:D142"/>
    <mergeCell ref="E141:E142"/>
    <mergeCell ref="AA149:AA150"/>
    <mergeCell ref="A139:A140"/>
    <mergeCell ref="B139:C140"/>
    <mergeCell ref="D139:D140"/>
    <mergeCell ref="E139:E140"/>
    <mergeCell ref="A143:A146"/>
    <mergeCell ref="B143:C144"/>
    <mergeCell ref="D143:D144"/>
    <mergeCell ref="E143:E144"/>
    <mergeCell ref="B145:B146"/>
    <mergeCell ref="C145:C146"/>
    <mergeCell ref="D145:D146"/>
    <mergeCell ref="E145:E146"/>
    <mergeCell ref="AA145:AA146"/>
    <mergeCell ref="A149:A150"/>
    <mergeCell ref="B149:C150"/>
    <mergeCell ref="D149:D150"/>
    <mergeCell ref="E149:E150"/>
    <mergeCell ref="AA133:AA134"/>
    <mergeCell ref="E137:E138"/>
    <mergeCell ref="A127:A130"/>
    <mergeCell ref="B127:C128"/>
    <mergeCell ref="D127:D128"/>
    <mergeCell ref="E127:E128"/>
    <mergeCell ref="B129:B130"/>
    <mergeCell ref="C129:C130"/>
    <mergeCell ref="D129:D130"/>
    <mergeCell ref="E129:E130"/>
    <mergeCell ref="AA129:AA130"/>
    <mergeCell ref="A137:A138"/>
    <mergeCell ref="B137:C138"/>
    <mergeCell ref="D137:D138"/>
    <mergeCell ref="A135:A136"/>
    <mergeCell ref="B135:C136"/>
    <mergeCell ref="D135:D136"/>
    <mergeCell ref="E135:E136"/>
    <mergeCell ref="A131:A134"/>
    <mergeCell ref="B131:C132"/>
    <mergeCell ref="D131:D132"/>
    <mergeCell ref="E131:E132"/>
    <mergeCell ref="B133:B134"/>
    <mergeCell ref="C133:C134"/>
    <mergeCell ref="A123:A126"/>
    <mergeCell ref="B123:C124"/>
    <mergeCell ref="D123:D124"/>
    <mergeCell ref="E123:E124"/>
    <mergeCell ref="B125:B126"/>
    <mergeCell ref="C125:C126"/>
    <mergeCell ref="D125:D126"/>
    <mergeCell ref="E125:E126"/>
    <mergeCell ref="AA125:AA126"/>
    <mergeCell ref="A121:A122"/>
    <mergeCell ref="B121:C122"/>
    <mergeCell ref="D121:D122"/>
    <mergeCell ref="E121:E122"/>
    <mergeCell ref="A119:A120"/>
    <mergeCell ref="B119:C120"/>
    <mergeCell ref="D119:D120"/>
    <mergeCell ref="E119:E120"/>
    <mergeCell ref="A117:A118"/>
    <mergeCell ref="B117:C118"/>
    <mergeCell ref="D117:D118"/>
    <mergeCell ref="E117:E118"/>
    <mergeCell ref="A115:A116"/>
    <mergeCell ref="B115:C116"/>
    <mergeCell ref="D115:D116"/>
    <mergeCell ref="E115:E116"/>
    <mergeCell ref="E109:E110"/>
    <mergeCell ref="C111:C112"/>
    <mergeCell ref="D111:D112"/>
    <mergeCell ref="E111:E112"/>
    <mergeCell ref="A113:A114"/>
    <mergeCell ref="B113:C114"/>
    <mergeCell ref="D113:D114"/>
    <mergeCell ref="A105:A112"/>
    <mergeCell ref="B105:C106"/>
    <mergeCell ref="D105:D106"/>
    <mergeCell ref="E105:E106"/>
    <mergeCell ref="B107:B112"/>
    <mergeCell ref="C107:C108"/>
    <mergeCell ref="D107:D108"/>
    <mergeCell ref="E107:E108"/>
    <mergeCell ref="C109:C110"/>
    <mergeCell ref="D109:D110"/>
    <mergeCell ref="E113:E114"/>
    <mergeCell ref="A101:A104"/>
    <mergeCell ref="B101:C102"/>
    <mergeCell ref="D101:D102"/>
    <mergeCell ref="E101:E102"/>
    <mergeCell ref="B103:B104"/>
    <mergeCell ref="C103:C104"/>
    <mergeCell ref="D103:D104"/>
    <mergeCell ref="E103:E104"/>
    <mergeCell ref="AA103:AA104"/>
    <mergeCell ref="A99:A100"/>
    <mergeCell ref="B99:C100"/>
    <mergeCell ref="D99:D100"/>
    <mergeCell ref="E99:E100"/>
    <mergeCell ref="A97:A98"/>
    <mergeCell ref="B97:C98"/>
    <mergeCell ref="D97:D98"/>
    <mergeCell ref="E97:E98"/>
    <mergeCell ref="A95:A96"/>
    <mergeCell ref="B95:C96"/>
    <mergeCell ref="D95:D96"/>
    <mergeCell ref="E95:E96"/>
    <mergeCell ref="A93:A94"/>
    <mergeCell ref="B93:C94"/>
    <mergeCell ref="D93:D94"/>
    <mergeCell ref="E93:E94"/>
    <mergeCell ref="A91:A92"/>
    <mergeCell ref="B91:C92"/>
    <mergeCell ref="D91:D92"/>
    <mergeCell ref="E91:E92"/>
    <mergeCell ref="A89:A90"/>
    <mergeCell ref="B89:C90"/>
    <mergeCell ref="D89:D90"/>
    <mergeCell ref="E89:E90"/>
    <mergeCell ref="A85:A88"/>
    <mergeCell ref="B85:C86"/>
    <mergeCell ref="D85:D86"/>
    <mergeCell ref="E85:E86"/>
    <mergeCell ref="B87:B88"/>
    <mergeCell ref="C87:C88"/>
    <mergeCell ref="D87:D88"/>
    <mergeCell ref="E87:E88"/>
    <mergeCell ref="AA87:AA88"/>
    <mergeCell ref="A83:A84"/>
    <mergeCell ref="B83:C84"/>
    <mergeCell ref="D83:D84"/>
    <mergeCell ref="E83:E84"/>
    <mergeCell ref="A81:A82"/>
    <mergeCell ref="B81:C82"/>
    <mergeCell ref="D81:D82"/>
    <mergeCell ref="E81:E82"/>
    <mergeCell ref="AA81:AA82"/>
    <mergeCell ref="A79:A80"/>
    <mergeCell ref="B79:C80"/>
    <mergeCell ref="D79:D80"/>
    <mergeCell ref="E79:E80"/>
    <mergeCell ref="A77:A78"/>
    <mergeCell ref="B77:C78"/>
    <mergeCell ref="D77:D78"/>
    <mergeCell ref="E77:E78"/>
    <mergeCell ref="AA77:AA78"/>
    <mergeCell ref="A75:A76"/>
    <mergeCell ref="B75:C76"/>
    <mergeCell ref="D75:D76"/>
    <mergeCell ref="E75:E76"/>
    <mergeCell ref="AA75:AA76"/>
    <mergeCell ref="A73:A74"/>
    <mergeCell ref="B73:C74"/>
    <mergeCell ref="D73:D74"/>
    <mergeCell ref="E73:E74"/>
    <mergeCell ref="AA73:AA74"/>
    <mergeCell ref="A71:A72"/>
    <mergeCell ref="B71:C72"/>
    <mergeCell ref="D71:D72"/>
    <mergeCell ref="E71:E72"/>
    <mergeCell ref="AA71:AA72"/>
    <mergeCell ref="A69:A70"/>
    <mergeCell ref="B69:C70"/>
    <mergeCell ref="D69:D70"/>
    <mergeCell ref="E69:E70"/>
    <mergeCell ref="AA69:AA70"/>
    <mergeCell ref="A67:A68"/>
    <mergeCell ref="B67:C68"/>
    <mergeCell ref="D67:D68"/>
    <mergeCell ref="AA67:AA68"/>
    <mergeCell ref="A65:A66"/>
    <mergeCell ref="B65:C66"/>
    <mergeCell ref="D65:D66"/>
    <mergeCell ref="E65:E66"/>
    <mergeCell ref="AA65:AA66"/>
    <mergeCell ref="E67:E68"/>
    <mergeCell ref="A63:A64"/>
    <mergeCell ref="B63:C64"/>
    <mergeCell ref="D63:D64"/>
    <mergeCell ref="E63:E64"/>
    <mergeCell ref="AA63:AA64"/>
    <mergeCell ref="A61:A62"/>
    <mergeCell ref="B61:C62"/>
    <mergeCell ref="D61:D62"/>
    <mergeCell ref="E61:E62"/>
    <mergeCell ref="AA61:AA62"/>
    <mergeCell ref="A59:A60"/>
    <mergeCell ref="B59:C60"/>
    <mergeCell ref="D59:D60"/>
    <mergeCell ref="E59:E60"/>
    <mergeCell ref="AA59:AA60"/>
    <mergeCell ref="A57:A58"/>
    <mergeCell ref="B57:C58"/>
    <mergeCell ref="D57:D58"/>
    <mergeCell ref="E57:E58"/>
    <mergeCell ref="AA57:AA58"/>
    <mergeCell ref="A55:A56"/>
    <mergeCell ref="B55:C56"/>
    <mergeCell ref="D55:D56"/>
    <mergeCell ref="E55:E56"/>
    <mergeCell ref="AA55:AA56"/>
    <mergeCell ref="A53:A54"/>
    <mergeCell ref="B53:C54"/>
    <mergeCell ref="D53:D54"/>
    <mergeCell ref="E53:E54"/>
    <mergeCell ref="AA53:AA54"/>
    <mergeCell ref="A51:A52"/>
    <mergeCell ref="B51:C52"/>
    <mergeCell ref="D51:D52"/>
    <mergeCell ref="E51:E52"/>
    <mergeCell ref="AA51:AA52"/>
    <mergeCell ref="AA49:AA50"/>
    <mergeCell ref="A49:A50"/>
    <mergeCell ref="B49:C50"/>
    <mergeCell ref="D49:D50"/>
    <mergeCell ref="E49:E50"/>
    <mergeCell ref="A43:A44"/>
    <mergeCell ref="B43:C44"/>
    <mergeCell ref="D43:D44"/>
    <mergeCell ref="E43:E44"/>
    <mergeCell ref="AA43:AA44"/>
    <mergeCell ref="A47:A48"/>
    <mergeCell ref="B47:C48"/>
    <mergeCell ref="D47:D48"/>
    <mergeCell ref="E47:E48"/>
    <mergeCell ref="AA47:AA48"/>
    <mergeCell ref="A45:A46"/>
    <mergeCell ref="B45:C46"/>
    <mergeCell ref="D45:D46"/>
    <mergeCell ref="E45:E46"/>
    <mergeCell ref="AA45:AA46"/>
    <mergeCell ref="AA33:AA34"/>
    <mergeCell ref="C35:C36"/>
    <mergeCell ref="D35:D36"/>
    <mergeCell ref="E35:E36"/>
    <mergeCell ref="AA35:AA36"/>
    <mergeCell ref="A31:A42"/>
    <mergeCell ref="B31:C32"/>
    <mergeCell ref="D31:D32"/>
    <mergeCell ref="E31:E32"/>
    <mergeCell ref="AA31:AA32"/>
    <mergeCell ref="B33:B42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41:C42"/>
    <mergeCell ref="D41:D42"/>
    <mergeCell ref="E41:E42"/>
    <mergeCell ref="AA41:AA42"/>
    <mergeCell ref="A29:A30"/>
    <mergeCell ref="B29:C30"/>
    <mergeCell ref="D29:D30"/>
    <mergeCell ref="E29:E30"/>
    <mergeCell ref="AA29:AA30"/>
    <mergeCell ref="A25:A28"/>
    <mergeCell ref="B25:C26"/>
    <mergeCell ref="D25:D26"/>
    <mergeCell ref="E25:E26"/>
    <mergeCell ref="AA25:AA26"/>
    <mergeCell ref="B27:B28"/>
    <mergeCell ref="C27:C28"/>
    <mergeCell ref="D27:D28"/>
    <mergeCell ref="E27:E28"/>
    <mergeCell ref="AA27:AA28"/>
    <mergeCell ref="A21:A24"/>
    <mergeCell ref="B21:C22"/>
    <mergeCell ref="D21:D22"/>
    <mergeCell ref="E21:E22"/>
    <mergeCell ref="AA21:AA22"/>
    <mergeCell ref="B23:B24"/>
    <mergeCell ref="C23:C24"/>
    <mergeCell ref="D23:D24"/>
    <mergeCell ref="E23:E24"/>
    <mergeCell ref="AA23:AA24"/>
    <mergeCell ref="A17:A20"/>
    <mergeCell ref="B17:C18"/>
    <mergeCell ref="D17:D18"/>
    <mergeCell ref="E17:E18"/>
    <mergeCell ref="AA17:AA18"/>
    <mergeCell ref="B19:B20"/>
    <mergeCell ref="C19:C20"/>
    <mergeCell ref="D19:D20"/>
    <mergeCell ref="E19:E20"/>
    <mergeCell ref="AA19:AA20"/>
    <mergeCell ref="A15:A16"/>
    <mergeCell ref="B15:C16"/>
    <mergeCell ref="D15:D16"/>
    <mergeCell ref="E15:E16"/>
    <mergeCell ref="AA15:AA16"/>
    <mergeCell ref="A13:A14"/>
    <mergeCell ref="B13:C14"/>
    <mergeCell ref="D13:D14"/>
    <mergeCell ref="E13:E14"/>
    <mergeCell ref="AA13:AA14"/>
    <mergeCell ref="A11:A12"/>
    <mergeCell ref="B11:C12"/>
    <mergeCell ref="D11:D12"/>
    <mergeCell ref="E11:E12"/>
    <mergeCell ref="AA11:AA12"/>
    <mergeCell ref="A9:A10"/>
    <mergeCell ref="B9:C10"/>
    <mergeCell ref="D9:D10"/>
    <mergeCell ref="E9:E10"/>
    <mergeCell ref="AA9:AA10"/>
    <mergeCell ref="A7:A8"/>
    <mergeCell ref="B7:C8"/>
    <mergeCell ref="D7:D8"/>
    <mergeCell ref="E7:E8"/>
    <mergeCell ref="AA7:AA8"/>
    <mergeCell ref="A1:AA1"/>
    <mergeCell ref="A2:E2"/>
    <mergeCell ref="A3:E4"/>
    <mergeCell ref="AA3:AA4"/>
    <mergeCell ref="A5:AA5"/>
    <mergeCell ref="B6:C6"/>
  </mergeCells>
  <pageMargins left="0.7" right="0.7" top="0.75" bottom="0.75" header="0.3" footer="0.3"/>
  <pageSetup paperSize="9" scale="48" orientation="landscape" r:id="rId1"/>
  <rowBreaks count="2" manualBreakCount="2">
    <brk id="30" max="26" man="1"/>
    <brk id="48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2" zoomScale="75" zoomScaleNormal="75" zoomScaleSheetLayoutView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E51" sqref="E7:E52"/>
    </sheetView>
  </sheetViews>
  <sheetFormatPr defaultColWidth="9.140625" defaultRowHeight="12.75" x14ac:dyDescent="0.25"/>
  <cols>
    <col min="1" max="1" width="5" style="115" customWidth="1"/>
    <col min="2" max="2" width="40.140625" style="116" customWidth="1"/>
    <col min="3" max="3" width="5.28515625" style="117" customWidth="1"/>
    <col min="4" max="4" width="48.42578125" style="115" customWidth="1"/>
    <col min="5" max="5" width="15.42578125" style="115" customWidth="1"/>
    <col min="6" max="6" width="31.140625" style="116" customWidth="1"/>
    <col min="7" max="7" width="5.42578125" style="18" customWidth="1"/>
    <col min="8" max="25" width="4.7109375" style="18" customWidth="1"/>
    <col min="26" max="26" width="9.42578125" style="18" customWidth="1"/>
    <col min="27" max="27" width="13.7109375" style="18" customWidth="1"/>
    <col min="28" max="16384" width="9.140625" style="18"/>
  </cols>
  <sheetData>
    <row r="1" spans="1:27" ht="13.5" thickBot="1" x14ac:dyDescent="0.3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39" thickBot="1" x14ac:dyDescent="0.3">
      <c r="A2" s="265" t="s">
        <v>0</v>
      </c>
      <c r="B2" s="266"/>
      <c r="C2" s="266"/>
      <c r="D2" s="266"/>
      <c r="E2" s="266"/>
      <c r="F2" s="106" t="s">
        <v>1</v>
      </c>
      <c r="G2" s="107">
        <v>2000</v>
      </c>
      <c r="H2" s="107">
        <v>2001</v>
      </c>
      <c r="I2" s="107">
        <v>2002</v>
      </c>
      <c r="J2" s="107">
        <v>2003</v>
      </c>
      <c r="K2" s="107">
        <v>2004</v>
      </c>
      <c r="L2" s="107">
        <v>2005</v>
      </c>
      <c r="M2" s="107">
        <v>2006</v>
      </c>
      <c r="N2" s="107">
        <v>2007</v>
      </c>
      <c r="O2" s="107">
        <v>2008</v>
      </c>
      <c r="P2" s="107">
        <v>2009</v>
      </c>
      <c r="Q2" s="107">
        <v>2010</v>
      </c>
      <c r="R2" s="107">
        <v>2011</v>
      </c>
      <c r="S2" s="107">
        <v>2012</v>
      </c>
      <c r="T2" s="107">
        <v>2013</v>
      </c>
      <c r="U2" s="107">
        <v>2014</v>
      </c>
      <c r="V2" s="107">
        <v>2015</v>
      </c>
      <c r="W2" s="107">
        <v>2016</v>
      </c>
      <c r="X2" s="107">
        <v>2017</v>
      </c>
      <c r="Y2" s="107">
        <v>2018</v>
      </c>
      <c r="Z2" s="107" t="s">
        <v>5</v>
      </c>
      <c r="AA2" s="108" t="s">
        <v>11</v>
      </c>
    </row>
    <row r="3" spans="1:27" ht="25.5" x14ac:dyDescent="0.25">
      <c r="A3" s="277" t="s">
        <v>1876</v>
      </c>
      <c r="B3" s="278"/>
      <c r="C3" s="278"/>
      <c r="D3" s="278"/>
      <c r="E3" s="278"/>
      <c r="F3" s="25" t="s">
        <v>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63"/>
    </row>
    <row r="4" spans="1:27" ht="26.25" thickBot="1" x14ac:dyDescent="0.3">
      <c r="A4" s="279"/>
      <c r="B4" s="280"/>
      <c r="C4" s="280"/>
      <c r="D4" s="280"/>
      <c r="E4" s="280"/>
      <c r="F4" s="26" t="s">
        <v>3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264"/>
    </row>
    <row r="5" spans="1:27" ht="13.5" thickBot="1" x14ac:dyDescent="0.3">
      <c r="A5" s="283" t="s">
        <v>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ht="39" thickBot="1" x14ac:dyDescent="0.3">
      <c r="A6" s="109" t="s">
        <v>4</v>
      </c>
      <c r="B6" s="266" t="s">
        <v>14</v>
      </c>
      <c r="C6" s="266"/>
      <c r="D6" s="106" t="s">
        <v>15</v>
      </c>
      <c r="E6" s="106" t="s">
        <v>7</v>
      </c>
      <c r="F6" s="106" t="s">
        <v>1</v>
      </c>
      <c r="G6" s="107">
        <v>2000</v>
      </c>
      <c r="H6" s="107">
        <v>2001</v>
      </c>
      <c r="I6" s="107">
        <v>2002</v>
      </c>
      <c r="J6" s="107">
        <v>2003</v>
      </c>
      <c r="K6" s="107">
        <v>2004</v>
      </c>
      <c r="L6" s="107">
        <v>2005</v>
      </c>
      <c r="M6" s="107">
        <v>2006</v>
      </c>
      <c r="N6" s="107">
        <v>2007</v>
      </c>
      <c r="O6" s="107">
        <v>2008</v>
      </c>
      <c r="P6" s="107">
        <v>2009</v>
      </c>
      <c r="Q6" s="107">
        <v>2010</v>
      </c>
      <c r="R6" s="107">
        <v>2011</v>
      </c>
      <c r="S6" s="107">
        <v>2012</v>
      </c>
      <c r="T6" s="107">
        <v>2013</v>
      </c>
      <c r="U6" s="107">
        <v>2014</v>
      </c>
      <c r="V6" s="107">
        <v>2015</v>
      </c>
      <c r="W6" s="107">
        <v>2016</v>
      </c>
      <c r="X6" s="107">
        <v>2017</v>
      </c>
      <c r="Y6" s="107">
        <v>2018</v>
      </c>
      <c r="Z6" s="107" t="s">
        <v>5</v>
      </c>
      <c r="AA6" s="108" t="s">
        <v>11</v>
      </c>
    </row>
    <row r="7" spans="1:27" x14ac:dyDescent="0.25">
      <c r="A7" s="261">
        <v>1</v>
      </c>
      <c r="B7" s="259" t="s">
        <v>8</v>
      </c>
      <c r="C7" s="259"/>
      <c r="D7" s="275" t="s">
        <v>1988</v>
      </c>
      <c r="E7" s="321" t="s">
        <v>2355</v>
      </c>
      <c r="F7" s="27" t="s">
        <v>6</v>
      </c>
      <c r="G7" s="7">
        <v>32</v>
      </c>
      <c r="H7" s="7">
        <v>23</v>
      </c>
      <c r="I7" s="7">
        <v>36</v>
      </c>
      <c r="J7" s="7">
        <v>28</v>
      </c>
      <c r="K7" s="7">
        <v>30</v>
      </c>
      <c r="L7" s="7">
        <v>32</v>
      </c>
      <c r="M7" s="7">
        <v>40</v>
      </c>
      <c r="N7" s="7">
        <v>15</v>
      </c>
      <c r="O7" s="7">
        <v>41</v>
      </c>
      <c r="P7" s="7">
        <v>21</v>
      </c>
      <c r="Q7" s="7">
        <v>14</v>
      </c>
      <c r="R7" s="7">
        <v>20</v>
      </c>
      <c r="S7" s="7">
        <v>19</v>
      </c>
      <c r="T7" s="7">
        <v>19</v>
      </c>
      <c r="U7" s="7">
        <v>22</v>
      </c>
      <c r="V7" s="7">
        <v>18</v>
      </c>
      <c r="W7" s="7">
        <v>21</v>
      </c>
      <c r="X7" s="7">
        <v>18</v>
      </c>
      <c r="Y7" s="7">
        <v>19</v>
      </c>
      <c r="Z7" s="7">
        <f t="shared" ref="Z7:Z18" si="0">SUM(G7:Y7)</f>
        <v>468</v>
      </c>
      <c r="AA7" s="294"/>
    </row>
    <row r="8" spans="1:27" ht="26.25" thickBot="1" x14ac:dyDescent="0.3">
      <c r="A8" s="262"/>
      <c r="B8" s="260"/>
      <c r="C8" s="260"/>
      <c r="D8" s="276"/>
      <c r="E8" s="299"/>
      <c r="F8" s="28" t="s">
        <v>3</v>
      </c>
      <c r="G8" s="6">
        <v>32</v>
      </c>
      <c r="H8" s="6">
        <v>23</v>
      </c>
      <c r="I8" s="6">
        <v>36</v>
      </c>
      <c r="J8" s="6">
        <v>28</v>
      </c>
      <c r="K8" s="6">
        <v>30</v>
      </c>
      <c r="L8" s="6">
        <v>32</v>
      </c>
      <c r="M8" s="6">
        <v>40</v>
      </c>
      <c r="N8" s="6">
        <v>15</v>
      </c>
      <c r="O8" s="6">
        <v>41</v>
      </c>
      <c r="P8" s="6">
        <v>21</v>
      </c>
      <c r="Q8" s="6">
        <v>14</v>
      </c>
      <c r="R8" s="6">
        <v>20</v>
      </c>
      <c r="S8" s="6">
        <v>19</v>
      </c>
      <c r="T8" s="6">
        <v>19</v>
      </c>
      <c r="U8" s="6">
        <v>22</v>
      </c>
      <c r="V8" s="6">
        <v>18</v>
      </c>
      <c r="W8" s="6">
        <v>21</v>
      </c>
      <c r="X8" s="6">
        <v>18</v>
      </c>
      <c r="Y8" s="6">
        <v>19</v>
      </c>
      <c r="Z8" s="6">
        <f t="shared" si="0"/>
        <v>468</v>
      </c>
      <c r="AA8" s="301"/>
    </row>
    <row r="9" spans="1:27" x14ac:dyDescent="0.25">
      <c r="A9" s="261" t="s">
        <v>12</v>
      </c>
      <c r="B9" s="259" t="s">
        <v>8</v>
      </c>
      <c r="C9" s="259"/>
      <c r="D9" s="275" t="s">
        <v>1989</v>
      </c>
      <c r="E9" s="321" t="s">
        <v>535</v>
      </c>
      <c r="F9" s="27" t="s">
        <v>6</v>
      </c>
      <c r="G9" s="7">
        <v>37</v>
      </c>
      <c r="H9" s="7">
        <v>34</v>
      </c>
      <c r="I9" s="7">
        <v>39</v>
      </c>
      <c r="J9" s="7">
        <v>53</v>
      </c>
      <c r="K9" s="7">
        <v>37</v>
      </c>
      <c r="L9" s="7">
        <v>31</v>
      </c>
      <c r="M9" s="7">
        <v>0</v>
      </c>
      <c r="N9" s="7">
        <v>39</v>
      </c>
      <c r="O9" s="7">
        <v>17</v>
      </c>
      <c r="P9" s="7">
        <v>0</v>
      </c>
      <c r="Q9" s="7">
        <v>26</v>
      </c>
      <c r="R9" s="7">
        <v>13</v>
      </c>
      <c r="S9" s="7">
        <v>26</v>
      </c>
      <c r="T9" s="7">
        <v>27</v>
      </c>
      <c r="U9" s="7">
        <v>24</v>
      </c>
      <c r="V9" s="7">
        <v>20</v>
      </c>
      <c r="W9" s="7">
        <v>17</v>
      </c>
      <c r="X9" s="7">
        <v>34</v>
      </c>
      <c r="Y9" s="7">
        <v>23</v>
      </c>
      <c r="Z9" s="7">
        <f t="shared" si="0"/>
        <v>497</v>
      </c>
      <c r="AA9" s="294"/>
    </row>
    <row r="10" spans="1:27" ht="25.5" x14ac:dyDescent="0.25">
      <c r="A10" s="262"/>
      <c r="B10" s="260"/>
      <c r="C10" s="260"/>
      <c r="D10" s="276"/>
      <c r="E10" s="299"/>
      <c r="F10" s="28" t="s">
        <v>3</v>
      </c>
      <c r="G10" s="6">
        <v>37</v>
      </c>
      <c r="H10" s="6">
        <v>34</v>
      </c>
      <c r="I10" s="6">
        <v>39</v>
      </c>
      <c r="J10" s="6">
        <v>53</v>
      </c>
      <c r="K10" s="6">
        <v>37</v>
      </c>
      <c r="L10" s="6">
        <v>31</v>
      </c>
      <c r="M10" s="6">
        <v>0</v>
      </c>
      <c r="N10" s="6">
        <v>39</v>
      </c>
      <c r="O10" s="6">
        <v>17</v>
      </c>
      <c r="P10" s="6">
        <v>0</v>
      </c>
      <c r="Q10" s="6">
        <v>26</v>
      </c>
      <c r="R10" s="6">
        <v>13</v>
      </c>
      <c r="S10" s="6">
        <v>26</v>
      </c>
      <c r="T10" s="6">
        <v>27</v>
      </c>
      <c r="U10" s="6">
        <v>24</v>
      </c>
      <c r="V10" s="6">
        <v>20</v>
      </c>
      <c r="W10" s="6">
        <v>17</v>
      </c>
      <c r="X10" s="6">
        <v>34</v>
      </c>
      <c r="Y10" s="6">
        <v>23</v>
      </c>
      <c r="Z10" s="6">
        <f t="shared" si="0"/>
        <v>497</v>
      </c>
      <c r="AA10" s="301"/>
    </row>
    <row r="11" spans="1:27" x14ac:dyDescent="0.25">
      <c r="A11" s="262"/>
      <c r="B11" s="260" t="s">
        <v>10</v>
      </c>
      <c r="C11" s="286" t="s">
        <v>173</v>
      </c>
      <c r="D11" s="276" t="s">
        <v>1990</v>
      </c>
      <c r="E11" s="299" t="s">
        <v>536</v>
      </c>
      <c r="F11" s="28" t="s">
        <v>6</v>
      </c>
      <c r="G11" s="6">
        <v>39</v>
      </c>
      <c r="H11" s="6">
        <v>31</v>
      </c>
      <c r="I11" s="6">
        <v>38</v>
      </c>
      <c r="J11" s="6">
        <v>28</v>
      </c>
      <c r="K11" s="6">
        <v>8</v>
      </c>
      <c r="L11" s="6">
        <v>28</v>
      </c>
      <c r="M11" s="6">
        <v>32</v>
      </c>
      <c r="N11" s="6">
        <v>21</v>
      </c>
      <c r="O11" s="6">
        <v>22</v>
      </c>
      <c r="P11" s="6">
        <v>59</v>
      </c>
      <c r="Q11" s="6">
        <v>30</v>
      </c>
      <c r="R11" s="6">
        <v>23</v>
      </c>
      <c r="S11" s="6">
        <v>7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f t="shared" si="0"/>
        <v>366</v>
      </c>
      <c r="AA11" s="256"/>
    </row>
    <row r="12" spans="1:27" ht="26.25" thickBot="1" x14ac:dyDescent="0.3">
      <c r="A12" s="300"/>
      <c r="B12" s="302"/>
      <c r="C12" s="303"/>
      <c r="D12" s="280"/>
      <c r="E12" s="318"/>
      <c r="F12" s="26" t="s">
        <v>3</v>
      </c>
      <c r="G12" s="8">
        <v>39</v>
      </c>
      <c r="H12" s="8">
        <v>31</v>
      </c>
      <c r="I12" s="8">
        <v>38</v>
      </c>
      <c r="J12" s="8">
        <v>28</v>
      </c>
      <c r="K12" s="8">
        <v>8</v>
      </c>
      <c r="L12" s="8">
        <v>28</v>
      </c>
      <c r="M12" s="8">
        <v>32</v>
      </c>
      <c r="N12" s="8">
        <v>21</v>
      </c>
      <c r="O12" s="8">
        <v>22</v>
      </c>
      <c r="P12" s="8">
        <v>59</v>
      </c>
      <c r="Q12" s="8">
        <v>30</v>
      </c>
      <c r="R12" s="8">
        <v>23</v>
      </c>
      <c r="S12" s="8">
        <v>7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f t="shared" si="0"/>
        <v>366</v>
      </c>
      <c r="AA12" s="264"/>
    </row>
    <row r="13" spans="1:27" x14ac:dyDescent="0.25">
      <c r="A13" s="261" t="s">
        <v>22</v>
      </c>
      <c r="B13" s="259" t="s">
        <v>8</v>
      </c>
      <c r="C13" s="259"/>
      <c r="D13" s="275" t="s">
        <v>1991</v>
      </c>
      <c r="E13" s="321" t="s">
        <v>537</v>
      </c>
      <c r="F13" s="27" t="s">
        <v>6</v>
      </c>
      <c r="G13" s="7">
        <v>53</v>
      </c>
      <c r="H13" s="7">
        <v>62</v>
      </c>
      <c r="I13" s="7">
        <v>55</v>
      </c>
      <c r="J13" s="7">
        <v>44</v>
      </c>
      <c r="K13" s="7">
        <v>50</v>
      </c>
      <c r="L13" s="7">
        <v>55</v>
      </c>
      <c r="M13" s="7">
        <v>23</v>
      </c>
      <c r="N13" s="7">
        <v>55</v>
      </c>
      <c r="O13" s="7">
        <v>40</v>
      </c>
      <c r="P13" s="7">
        <v>59</v>
      </c>
      <c r="Q13" s="7">
        <v>29</v>
      </c>
      <c r="R13" s="7">
        <v>34</v>
      </c>
      <c r="S13" s="7">
        <v>28</v>
      </c>
      <c r="T13" s="7">
        <v>34</v>
      </c>
      <c r="U13" s="7">
        <v>25</v>
      </c>
      <c r="V13" s="7">
        <v>36</v>
      </c>
      <c r="W13" s="7">
        <v>41</v>
      </c>
      <c r="X13" s="7">
        <v>43</v>
      </c>
      <c r="Y13" s="7">
        <v>44</v>
      </c>
      <c r="Z13" s="7">
        <f t="shared" si="0"/>
        <v>810</v>
      </c>
      <c r="AA13" s="294"/>
    </row>
    <row r="14" spans="1:27" ht="26.25" thickBot="1" x14ac:dyDescent="0.3">
      <c r="A14" s="262"/>
      <c r="B14" s="260"/>
      <c r="C14" s="260"/>
      <c r="D14" s="276"/>
      <c r="E14" s="299"/>
      <c r="F14" s="28" t="s">
        <v>3</v>
      </c>
      <c r="G14" s="6">
        <v>53</v>
      </c>
      <c r="H14" s="6">
        <v>62</v>
      </c>
      <c r="I14" s="6">
        <v>55</v>
      </c>
      <c r="J14" s="6">
        <v>44</v>
      </c>
      <c r="K14" s="6">
        <v>50</v>
      </c>
      <c r="L14" s="6">
        <v>55</v>
      </c>
      <c r="M14" s="6">
        <v>23</v>
      </c>
      <c r="N14" s="6">
        <v>55</v>
      </c>
      <c r="O14" s="6">
        <v>40</v>
      </c>
      <c r="P14" s="6">
        <v>59</v>
      </c>
      <c r="Q14" s="6">
        <v>29</v>
      </c>
      <c r="R14" s="6">
        <v>34</v>
      </c>
      <c r="S14" s="6">
        <v>28</v>
      </c>
      <c r="T14" s="6">
        <v>34</v>
      </c>
      <c r="U14" s="6">
        <v>25</v>
      </c>
      <c r="V14" s="6">
        <v>36</v>
      </c>
      <c r="W14" s="6">
        <v>41</v>
      </c>
      <c r="X14" s="6">
        <v>43</v>
      </c>
      <c r="Y14" s="6">
        <v>44</v>
      </c>
      <c r="Z14" s="6">
        <f t="shared" si="0"/>
        <v>810</v>
      </c>
      <c r="AA14" s="301"/>
    </row>
    <row r="15" spans="1:27" x14ac:dyDescent="0.25">
      <c r="A15" s="261" t="s">
        <v>24</v>
      </c>
      <c r="B15" s="259" t="s">
        <v>8</v>
      </c>
      <c r="C15" s="259"/>
      <c r="D15" s="275" t="s">
        <v>1992</v>
      </c>
      <c r="E15" s="321" t="s">
        <v>538</v>
      </c>
      <c r="F15" s="27" t="s">
        <v>6</v>
      </c>
      <c r="G15" s="7">
        <v>41</v>
      </c>
      <c r="H15" s="7">
        <v>38</v>
      </c>
      <c r="I15" s="7">
        <v>42</v>
      </c>
      <c r="J15" s="7">
        <v>43</v>
      </c>
      <c r="K15" s="7">
        <v>30</v>
      </c>
      <c r="L15" s="7">
        <v>43</v>
      </c>
      <c r="M15" s="7">
        <v>64</v>
      </c>
      <c r="N15" s="7">
        <v>61</v>
      </c>
      <c r="O15" s="7">
        <v>40</v>
      </c>
      <c r="P15" s="7">
        <v>7</v>
      </c>
      <c r="Q15" s="7">
        <v>26</v>
      </c>
      <c r="R15" s="7">
        <v>17</v>
      </c>
      <c r="S15" s="7">
        <v>20</v>
      </c>
      <c r="T15" s="7">
        <v>34</v>
      </c>
      <c r="U15" s="7">
        <v>21</v>
      </c>
      <c r="V15" s="7">
        <v>25</v>
      </c>
      <c r="W15" s="7">
        <v>25</v>
      </c>
      <c r="X15" s="7">
        <v>37</v>
      </c>
      <c r="Y15" s="7">
        <v>44</v>
      </c>
      <c r="Z15" s="7">
        <f t="shared" si="0"/>
        <v>658</v>
      </c>
      <c r="AA15" s="294"/>
    </row>
    <row r="16" spans="1:27" ht="26.25" thickBot="1" x14ac:dyDescent="0.3">
      <c r="A16" s="262"/>
      <c r="B16" s="260"/>
      <c r="C16" s="260"/>
      <c r="D16" s="276"/>
      <c r="E16" s="299"/>
      <c r="F16" s="28" t="s">
        <v>3</v>
      </c>
      <c r="G16" s="6">
        <v>41</v>
      </c>
      <c r="H16" s="6">
        <v>38</v>
      </c>
      <c r="I16" s="6">
        <v>42</v>
      </c>
      <c r="J16" s="6">
        <v>43</v>
      </c>
      <c r="K16" s="6">
        <v>30</v>
      </c>
      <c r="L16" s="6">
        <v>43</v>
      </c>
      <c r="M16" s="6">
        <v>64</v>
      </c>
      <c r="N16" s="6">
        <v>61</v>
      </c>
      <c r="O16" s="6">
        <v>40</v>
      </c>
      <c r="P16" s="6">
        <v>7</v>
      </c>
      <c r="Q16" s="6">
        <v>26</v>
      </c>
      <c r="R16" s="6">
        <v>17</v>
      </c>
      <c r="S16" s="6">
        <v>20</v>
      </c>
      <c r="T16" s="6">
        <v>34</v>
      </c>
      <c r="U16" s="6">
        <v>21</v>
      </c>
      <c r="V16" s="6">
        <v>25</v>
      </c>
      <c r="W16" s="6">
        <v>25</v>
      </c>
      <c r="X16" s="6">
        <v>37</v>
      </c>
      <c r="Y16" s="6">
        <v>44</v>
      </c>
      <c r="Z16" s="6">
        <f t="shared" si="0"/>
        <v>658</v>
      </c>
      <c r="AA16" s="301"/>
    </row>
    <row r="17" spans="1:27" x14ac:dyDescent="0.25">
      <c r="A17" s="261" t="s">
        <v>25</v>
      </c>
      <c r="B17" s="259" t="s">
        <v>8</v>
      </c>
      <c r="C17" s="259"/>
      <c r="D17" s="275" t="s">
        <v>1993</v>
      </c>
      <c r="E17" s="321" t="s">
        <v>539</v>
      </c>
      <c r="F17" s="27" t="s">
        <v>6</v>
      </c>
      <c r="G17" s="7">
        <v>26</v>
      </c>
      <c r="H17" s="7">
        <v>25</v>
      </c>
      <c r="I17" s="7">
        <v>26</v>
      </c>
      <c r="J17" s="7">
        <v>25</v>
      </c>
      <c r="K17" s="7">
        <v>25</v>
      </c>
      <c r="L17" s="7">
        <v>26</v>
      </c>
      <c r="M17" s="7">
        <v>52</v>
      </c>
      <c r="N17" s="7">
        <v>15</v>
      </c>
      <c r="O17" s="7">
        <v>21</v>
      </c>
      <c r="P17" s="7">
        <v>0</v>
      </c>
      <c r="Q17" s="7">
        <v>0</v>
      </c>
      <c r="R17" s="7">
        <v>7</v>
      </c>
      <c r="S17" s="7">
        <v>13</v>
      </c>
      <c r="T17" s="7">
        <v>7</v>
      </c>
      <c r="U17" s="7">
        <v>10</v>
      </c>
      <c r="V17" s="7">
        <v>13</v>
      </c>
      <c r="W17" s="7">
        <v>16</v>
      </c>
      <c r="X17" s="7">
        <v>12</v>
      </c>
      <c r="Y17" s="7">
        <v>10</v>
      </c>
      <c r="Z17" s="7">
        <f t="shared" si="0"/>
        <v>329</v>
      </c>
      <c r="AA17" s="294"/>
    </row>
    <row r="18" spans="1:27" ht="26.25" thickBot="1" x14ac:dyDescent="0.3">
      <c r="A18" s="291"/>
      <c r="B18" s="296"/>
      <c r="C18" s="296"/>
      <c r="D18" s="298"/>
      <c r="E18" s="314"/>
      <c r="F18" s="29" t="s">
        <v>3</v>
      </c>
      <c r="G18" s="24">
        <v>26</v>
      </c>
      <c r="H18" s="24">
        <v>25</v>
      </c>
      <c r="I18" s="24">
        <v>26</v>
      </c>
      <c r="J18" s="24">
        <v>25</v>
      </c>
      <c r="K18" s="24">
        <v>25</v>
      </c>
      <c r="L18" s="24">
        <v>26</v>
      </c>
      <c r="M18" s="24">
        <v>52</v>
      </c>
      <c r="N18" s="24">
        <v>15</v>
      </c>
      <c r="O18" s="24">
        <v>21</v>
      </c>
      <c r="P18" s="24">
        <v>0</v>
      </c>
      <c r="Q18" s="24">
        <v>0</v>
      </c>
      <c r="R18" s="24">
        <v>7</v>
      </c>
      <c r="S18" s="24">
        <v>13</v>
      </c>
      <c r="T18" s="24">
        <v>7</v>
      </c>
      <c r="U18" s="24">
        <v>10</v>
      </c>
      <c r="V18" s="24">
        <v>13</v>
      </c>
      <c r="W18" s="24">
        <v>16</v>
      </c>
      <c r="X18" s="24">
        <v>12</v>
      </c>
      <c r="Y18" s="24">
        <v>10</v>
      </c>
      <c r="Z18" s="24">
        <f t="shared" si="0"/>
        <v>329</v>
      </c>
      <c r="AA18" s="287"/>
    </row>
    <row r="19" spans="1:27" x14ac:dyDescent="0.25">
      <c r="A19" s="261" t="s">
        <v>26</v>
      </c>
      <c r="B19" s="259" t="s">
        <v>8</v>
      </c>
      <c r="C19" s="259"/>
      <c r="D19" s="275" t="s">
        <v>1994</v>
      </c>
      <c r="E19" s="321" t="s">
        <v>540</v>
      </c>
      <c r="F19" s="27" t="s">
        <v>6</v>
      </c>
      <c r="G19" s="7">
        <v>81</v>
      </c>
      <c r="H19" s="7">
        <v>67</v>
      </c>
      <c r="I19" s="7">
        <v>84</v>
      </c>
      <c r="J19" s="7">
        <v>54</v>
      </c>
      <c r="K19" s="7">
        <v>83</v>
      </c>
      <c r="L19" s="7">
        <v>54</v>
      </c>
      <c r="M19" s="7">
        <v>65</v>
      </c>
      <c r="N19" s="7">
        <v>67</v>
      </c>
      <c r="O19" s="7">
        <v>64</v>
      </c>
      <c r="P19" s="7">
        <v>72</v>
      </c>
      <c r="Q19" s="7">
        <v>76</v>
      </c>
      <c r="R19" s="7">
        <v>55</v>
      </c>
      <c r="S19" s="7">
        <v>33</v>
      </c>
      <c r="T19" s="7">
        <v>32</v>
      </c>
      <c r="U19" s="7">
        <v>58</v>
      </c>
      <c r="V19" s="7">
        <v>44</v>
      </c>
      <c r="W19" s="7">
        <v>47</v>
      </c>
      <c r="X19" s="7">
        <v>61</v>
      </c>
      <c r="Y19" s="7">
        <v>62</v>
      </c>
      <c r="Z19" s="7">
        <f>SUM(G19:Y19)</f>
        <v>1159</v>
      </c>
      <c r="AA19" s="273"/>
    </row>
    <row r="20" spans="1:27" ht="25.5" x14ac:dyDescent="0.25">
      <c r="A20" s="262"/>
      <c r="B20" s="260"/>
      <c r="C20" s="260"/>
      <c r="D20" s="276"/>
      <c r="E20" s="299"/>
      <c r="F20" s="28" t="s">
        <v>3</v>
      </c>
      <c r="G20" s="6">
        <v>81</v>
      </c>
      <c r="H20" s="6">
        <v>67</v>
      </c>
      <c r="I20" s="6">
        <v>84</v>
      </c>
      <c r="J20" s="6">
        <v>54</v>
      </c>
      <c r="K20" s="6">
        <v>83</v>
      </c>
      <c r="L20" s="6">
        <v>54</v>
      </c>
      <c r="M20" s="6">
        <v>65</v>
      </c>
      <c r="N20" s="6">
        <v>67</v>
      </c>
      <c r="O20" s="6">
        <v>64</v>
      </c>
      <c r="P20" s="6">
        <v>72</v>
      </c>
      <c r="Q20" s="6">
        <v>76</v>
      </c>
      <c r="R20" s="6">
        <v>55</v>
      </c>
      <c r="S20" s="6">
        <v>33</v>
      </c>
      <c r="T20" s="6">
        <v>32</v>
      </c>
      <c r="U20" s="6">
        <v>58</v>
      </c>
      <c r="V20" s="6">
        <v>44</v>
      </c>
      <c r="W20" s="6">
        <v>47</v>
      </c>
      <c r="X20" s="6">
        <v>61</v>
      </c>
      <c r="Y20" s="6">
        <v>62</v>
      </c>
      <c r="Z20" s="6">
        <f t="shared" ref="Z20:Z52" si="1">SUM(G20:Y20)</f>
        <v>1159</v>
      </c>
      <c r="AA20" s="274"/>
    </row>
    <row r="21" spans="1:27" x14ac:dyDescent="0.25">
      <c r="A21" s="262"/>
      <c r="B21" s="260" t="s">
        <v>10</v>
      </c>
      <c r="C21" s="286" t="s">
        <v>72</v>
      </c>
      <c r="D21" s="276" t="s">
        <v>1995</v>
      </c>
      <c r="E21" s="299" t="s">
        <v>541</v>
      </c>
      <c r="F21" s="28" t="s">
        <v>6</v>
      </c>
      <c r="G21" s="6">
        <v>6</v>
      </c>
      <c r="H21" s="6">
        <v>9</v>
      </c>
      <c r="I21" s="6">
        <v>23</v>
      </c>
      <c r="J21" s="6">
        <v>21</v>
      </c>
      <c r="K21" s="6">
        <v>14</v>
      </c>
      <c r="L21" s="6">
        <v>14</v>
      </c>
      <c r="M21" s="6">
        <v>13</v>
      </c>
      <c r="N21" s="6">
        <v>17</v>
      </c>
      <c r="O21" s="6">
        <v>13</v>
      </c>
      <c r="P21" s="6">
        <v>0</v>
      </c>
      <c r="Q21" s="6">
        <v>0</v>
      </c>
      <c r="R21" s="6">
        <v>0</v>
      </c>
      <c r="S21" s="6">
        <v>12</v>
      </c>
      <c r="T21" s="6">
        <v>12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f t="shared" si="1"/>
        <v>154</v>
      </c>
      <c r="AA21" s="287"/>
    </row>
    <row r="22" spans="1:27" ht="25.5" x14ac:dyDescent="0.25">
      <c r="A22" s="262"/>
      <c r="B22" s="260"/>
      <c r="C22" s="286"/>
      <c r="D22" s="276"/>
      <c r="E22" s="299"/>
      <c r="F22" s="28" t="s">
        <v>3</v>
      </c>
      <c r="G22" s="6">
        <v>6</v>
      </c>
      <c r="H22" s="6">
        <v>9</v>
      </c>
      <c r="I22" s="6">
        <v>23</v>
      </c>
      <c r="J22" s="6">
        <v>21</v>
      </c>
      <c r="K22" s="6">
        <v>14</v>
      </c>
      <c r="L22" s="6">
        <v>14</v>
      </c>
      <c r="M22" s="6">
        <v>13</v>
      </c>
      <c r="N22" s="6">
        <v>17</v>
      </c>
      <c r="O22" s="6">
        <v>13</v>
      </c>
      <c r="P22" s="6">
        <v>0</v>
      </c>
      <c r="Q22" s="6">
        <v>0</v>
      </c>
      <c r="R22" s="6">
        <v>0</v>
      </c>
      <c r="S22" s="6">
        <v>12</v>
      </c>
      <c r="T22" s="6">
        <v>12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f t="shared" si="1"/>
        <v>154</v>
      </c>
      <c r="AA22" s="274"/>
    </row>
    <row r="23" spans="1:27" x14ac:dyDescent="0.25">
      <c r="A23" s="262"/>
      <c r="B23" s="260"/>
      <c r="C23" s="286" t="s">
        <v>73</v>
      </c>
      <c r="D23" s="276" t="s">
        <v>1996</v>
      </c>
      <c r="E23" s="299" t="s">
        <v>542</v>
      </c>
      <c r="F23" s="28" t="s">
        <v>6</v>
      </c>
      <c r="G23" s="6">
        <v>22</v>
      </c>
      <c r="H23" s="6">
        <v>19</v>
      </c>
      <c r="I23" s="6">
        <v>12</v>
      </c>
      <c r="J23" s="6">
        <v>29</v>
      </c>
      <c r="K23" s="6">
        <v>10</v>
      </c>
      <c r="L23" s="6">
        <v>18</v>
      </c>
      <c r="M23" s="6">
        <v>25</v>
      </c>
      <c r="N23" s="6">
        <v>21</v>
      </c>
      <c r="O23" s="6">
        <v>12</v>
      </c>
      <c r="P23" s="6">
        <v>0</v>
      </c>
      <c r="Q23" s="6">
        <v>0</v>
      </c>
      <c r="R23" s="6">
        <v>9</v>
      </c>
      <c r="S23" s="6">
        <v>11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f t="shared" si="1"/>
        <v>188</v>
      </c>
      <c r="AA23" s="287"/>
    </row>
    <row r="24" spans="1:27" ht="26.25" thickBot="1" x14ac:dyDescent="0.3">
      <c r="A24" s="300"/>
      <c r="B24" s="302"/>
      <c r="C24" s="303"/>
      <c r="D24" s="280"/>
      <c r="E24" s="318"/>
      <c r="F24" s="26" t="s">
        <v>3</v>
      </c>
      <c r="G24" s="8">
        <v>22</v>
      </c>
      <c r="H24" s="8">
        <v>19</v>
      </c>
      <c r="I24" s="8">
        <v>12</v>
      </c>
      <c r="J24" s="8">
        <v>29</v>
      </c>
      <c r="K24" s="8">
        <v>10</v>
      </c>
      <c r="L24" s="8">
        <v>18</v>
      </c>
      <c r="M24" s="8">
        <v>25</v>
      </c>
      <c r="N24" s="8">
        <v>21</v>
      </c>
      <c r="O24" s="8">
        <v>12</v>
      </c>
      <c r="P24" s="8">
        <v>0</v>
      </c>
      <c r="Q24" s="8">
        <v>0</v>
      </c>
      <c r="R24" s="8">
        <v>9</v>
      </c>
      <c r="S24" s="8">
        <v>11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f t="shared" si="1"/>
        <v>188</v>
      </c>
      <c r="AA24" s="308"/>
    </row>
    <row r="25" spans="1:27" x14ac:dyDescent="0.25">
      <c r="A25" s="261" t="s">
        <v>27</v>
      </c>
      <c r="B25" s="259" t="s">
        <v>8</v>
      </c>
      <c r="C25" s="259"/>
      <c r="D25" s="275" t="s">
        <v>1997</v>
      </c>
      <c r="E25" s="321" t="s">
        <v>543</v>
      </c>
      <c r="F25" s="27" t="s">
        <v>6</v>
      </c>
      <c r="G25" s="7">
        <v>44</v>
      </c>
      <c r="H25" s="7">
        <v>34</v>
      </c>
      <c r="I25" s="7">
        <v>38</v>
      </c>
      <c r="J25" s="7">
        <v>27</v>
      </c>
      <c r="K25" s="7">
        <v>41</v>
      </c>
      <c r="L25" s="7">
        <v>21</v>
      </c>
      <c r="M25" s="7">
        <v>27</v>
      </c>
      <c r="N25" s="7">
        <v>31</v>
      </c>
      <c r="O25" s="7">
        <v>44</v>
      </c>
      <c r="P25" s="7">
        <v>0</v>
      </c>
      <c r="Q25" s="7">
        <v>32</v>
      </c>
      <c r="R25" s="7">
        <v>20</v>
      </c>
      <c r="S25" s="7">
        <v>27</v>
      </c>
      <c r="T25" s="7">
        <v>24</v>
      </c>
      <c r="U25" s="7">
        <v>21</v>
      </c>
      <c r="V25" s="7">
        <v>5</v>
      </c>
      <c r="W25" s="7">
        <v>19</v>
      </c>
      <c r="X25" s="7">
        <v>20</v>
      </c>
      <c r="Y25" s="7">
        <v>30</v>
      </c>
      <c r="Z25" s="7">
        <f t="shared" si="1"/>
        <v>505</v>
      </c>
      <c r="AA25" s="90"/>
    </row>
    <row r="26" spans="1:27" ht="26.25" thickBot="1" x14ac:dyDescent="0.3">
      <c r="A26" s="262"/>
      <c r="B26" s="260"/>
      <c r="C26" s="260"/>
      <c r="D26" s="276"/>
      <c r="E26" s="299"/>
      <c r="F26" s="28" t="s">
        <v>3</v>
      </c>
      <c r="G26" s="6">
        <v>44</v>
      </c>
      <c r="H26" s="6">
        <v>34</v>
      </c>
      <c r="I26" s="6">
        <v>38</v>
      </c>
      <c r="J26" s="6">
        <v>27</v>
      </c>
      <c r="K26" s="6">
        <v>41</v>
      </c>
      <c r="L26" s="6">
        <v>21</v>
      </c>
      <c r="M26" s="6">
        <v>27</v>
      </c>
      <c r="N26" s="6">
        <v>31</v>
      </c>
      <c r="O26" s="6">
        <v>44</v>
      </c>
      <c r="P26" s="6">
        <v>0</v>
      </c>
      <c r="Q26" s="6">
        <v>32</v>
      </c>
      <c r="R26" s="6">
        <v>20</v>
      </c>
      <c r="S26" s="6">
        <v>27</v>
      </c>
      <c r="T26" s="6">
        <v>24</v>
      </c>
      <c r="U26" s="6">
        <v>21</v>
      </c>
      <c r="V26" s="6">
        <v>5</v>
      </c>
      <c r="W26" s="6">
        <v>19</v>
      </c>
      <c r="X26" s="6">
        <v>20</v>
      </c>
      <c r="Y26" s="6">
        <v>30</v>
      </c>
      <c r="Z26" s="6">
        <f t="shared" si="1"/>
        <v>505</v>
      </c>
      <c r="AA26" s="91"/>
    </row>
    <row r="27" spans="1:27" x14ac:dyDescent="0.25">
      <c r="A27" s="261" t="s">
        <v>28</v>
      </c>
      <c r="B27" s="259" t="s">
        <v>8</v>
      </c>
      <c r="C27" s="259"/>
      <c r="D27" s="275" t="s">
        <v>1998</v>
      </c>
      <c r="E27" s="321" t="s">
        <v>544</v>
      </c>
      <c r="F27" s="27" t="s">
        <v>6</v>
      </c>
      <c r="G27" s="7">
        <v>39</v>
      </c>
      <c r="H27" s="7">
        <v>41</v>
      </c>
      <c r="I27" s="7">
        <v>37</v>
      </c>
      <c r="J27" s="7">
        <v>48</v>
      </c>
      <c r="K27" s="7">
        <v>35</v>
      </c>
      <c r="L27" s="7">
        <v>35</v>
      </c>
      <c r="M27" s="7">
        <v>43</v>
      </c>
      <c r="N27" s="7">
        <v>16</v>
      </c>
      <c r="O27" s="7">
        <v>40</v>
      </c>
      <c r="P27" s="7">
        <v>0</v>
      </c>
      <c r="Q27" s="7">
        <v>36</v>
      </c>
      <c r="R27" s="7">
        <v>31</v>
      </c>
      <c r="S27" s="7">
        <v>29</v>
      </c>
      <c r="T27" s="7">
        <v>24</v>
      </c>
      <c r="U27" s="7">
        <v>18</v>
      </c>
      <c r="V27" s="7">
        <v>28</v>
      </c>
      <c r="W27" s="7">
        <v>26</v>
      </c>
      <c r="X27" s="7">
        <v>32</v>
      </c>
      <c r="Y27" s="7">
        <v>23</v>
      </c>
      <c r="Z27" s="7">
        <f t="shared" si="1"/>
        <v>581</v>
      </c>
      <c r="AA27" s="273"/>
    </row>
    <row r="28" spans="1:27" ht="25.5" x14ac:dyDescent="0.25">
      <c r="A28" s="262"/>
      <c r="B28" s="260"/>
      <c r="C28" s="260"/>
      <c r="D28" s="276"/>
      <c r="E28" s="299"/>
      <c r="F28" s="28" t="s">
        <v>3</v>
      </c>
      <c r="G28" s="6">
        <v>39</v>
      </c>
      <c r="H28" s="6">
        <v>41</v>
      </c>
      <c r="I28" s="6">
        <v>37</v>
      </c>
      <c r="J28" s="6">
        <v>48</v>
      </c>
      <c r="K28" s="6">
        <v>35</v>
      </c>
      <c r="L28" s="6">
        <v>35</v>
      </c>
      <c r="M28" s="6">
        <v>43</v>
      </c>
      <c r="N28" s="6">
        <v>16</v>
      </c>
      <c r="O28" s="6">
        <v>40</v>
      </c>
      <c r="P28" s="6">
        <v>0</v>
      </c>
      <c r="Q28" s="6">
        <v>36</v>
      </c>
      <c r="R28" s="6">
        <v>31</v>
      </c>
      <c r="S28" s="6">
        <v>29</v>
      </c>
      <c r="T28" s="6">
        <v>24</v>
      </c>
      <c r="U28" s="6">
        <v>18</v>
      </c>
      <c r="V28" s="6">
        <v>28</v>
      </c>
      <c r="W28" s="6">
        <v>26</v>
      </c>
      <c r="X28" s="6">
        <v>32</v>
      </c>
      <c r="Y28" s="6">
        <v>23</v>
      </c>
      <c r="Z28" s="6">
        <f t="shared" si="1"/>
        <v>581</v>
      </c>
      <c r="AA28" s="274"/>
    </row>
    <row r="29" spans="1:27" x14ac:dyDescent="0.25">
      <c r="A29" s="262"/>
      <c r="B29" s="260" t="s">
        <v>10</v>
      </c>
      <c r="C29" s="286" t="s">
        <v>71</v>
      </c>
      <c r="D29" s="276" t="s">
        <v>2174</v>
      </c>
      <c r="E29" s="299" t="s">
        <v>1855</v>
      </c>
      <c r="F29" s="28" t="s">
        <v>6</v>
      </c>
      <c r="G29" s="6">
        <v>7</v>
      </c>
      <c r="H29" s="6">
        <v>4</v>
      </c>
      <c r="I29" s="6">
        <v>0</v>
      </c>
      <c r="J29" s="6">
        <v>4</v>
      </c>
      <c r="K29" s="6">
        <v>6</v>
      </c>
      <c r="L29" s="6">
        <v>4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f>SUM(G29:Y29)</f>
        <v>25</v>
      </c>
      <c r="AA29" s="287"/>
    </row>
    <row r="30" spans="1:27" ht="26.25" thickBot="1" x14ac:dyDescent="0.3">
      <c r="A30" s="262"/>
      <c r="B30" s="260"/>
      <c r="C30" s="286"/>
      <c r="D30" s="276"/>
      <c r="E30" s="299"/>
      <c r="F30" s="28" t="s">
        <v>3</v>
      </c>
      <c r="G30" s="6">
        <v>7</v>
      </c>
      <c r="H30" s="6">
        <v>4</v>
      </c>
      <c r="I30" s="6">
        <v>0</v>
      </c>
      <c r="J30" s="6">
        <v>4</v>
      </c>
      <c r="K30" s="6">
        <v>6</v>
      </c>
      <c r="L30" s="6">
        <v>4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f>SUM(G30:Y30)</f>
        <v>25</v>
      </c>
      <c r="AA30" s="308"/>
    </row>
    <row r="31" spans="1:27" x14ac:dyDescent="0.25">
      <c r="A31" s="261" t="s">
        <v>30</v>
      </c>
      <c r="B31" s="259" t="s">
        <v>8</v>
      </c>
      <c r="C31" s="259"/>
      <c r="D31" s="275" t="s">
        <v>1999</v>
      </c>
      <c r="E31" s="321" t="s">
        <v>2357</v>
      </c>
      <c r="F31" s="27" t="s">
        <v>6</v>
      </c>
      <c r="G31" s="7">
        <v>64</v>
      </c>
      <c r="H31" s="7">
        <v>59</v>
      </c>
      <c r="I31" s="7">
        <v>66</v>
      </c>
      <c r="J31" s="7">
        <v>59</v>
      </c>
      <c r="K31" s="7">
        <v>60</v>
      </c>
      <c r="L31" s="7">
        <v>43</v>
      </c>
      <c r="M31" s="7">
        <v>75</v>
      </c>
      <c r="N31" s="7">
        <v>65</v>
      </c>
      <c r="O31" s="7">
        <v>58</v>
      </c>
      <c r="P31" s="7">
        <v>42</v>
      </c>
      <c r="Q31" s="7">
        <v>71</v>
      </c>
      <c r="R31" s="7">
        <v>36</v>
      </c>
      <c r="S31" s="7">
        <v>31</v>
      </c>
      <c r="T31" s="7">
        <v>27</v>
      </c>
      <c r="U31" s="7">
        <v>22</v>
      </c>
      <c r="V31" s="7">
        <v>34</v>
      </c>
      <c r="W31" s="7">
        <v>18</v>
      </c>
      <c r="X31" s="7">
        <v>24</v>
      </c>
      <c r="Y31" s="7">
        <v>12</v>
      </c>
      <c r="Z31" s="7">
        <f t="shared" si="1"/>
        <v>866</v>
      </c>
      <c r="AA31" s="273"/>
    </row>
    <row r="32" spans="1:27" ht="26.25" thickBot="1" x14ac:dyDescent="0.3">
      <c r="A32" s="262"/>
      <c r="B32" s="260"/>
      <c r="C32" s="260"/>
      <c r="D32" s="276"/>
      <c r="E32" s="299"/>
      <c r="F32" s="28" t="s">
        <v>3</v>
      </c>
      <c r="G32" s="6">
        <v>64</v>
      </c>
      <c r="H32" s="6">
        <v>59</v>
      </c>
      <c r="I32" s="6">
        <v>66</v>
      </c>
      <c r="J32" s="6">
        <v>59</v>
      </c>
      <c r="K32" s="6">
        <v>60</v>
      </c>
      <c r="L32" s="6">
        <v>43</v>
      </c>
      <c r="M32" s="6">
        <v>75</v>
      </c>
      <c r="N32" s="6">
        <v>65</v>
      </c>
      <c r="O32" s="6">
        <v>58</v>
      </c>
      <c r="P32" s="6">
        <v>42</v>
      </c>
      <c r="Q32" s="6">
        <v>71</v>
      </c>
      <c r="R32" s="6">
        <v>36</v>
      </c>
      <c r="S32" s="6">
        <v>31</v>
      </c>
      <c r="T32" s="6">
        <v>27</v>
      </c>
      <c r="U32" s="6">
        <v>22</v>
      </c>
      <c r="V32" s="6">
        <v>34</v>
      </c>
      <c r="W32" s="6">
        <v>18</v>
      </c>
      <c r="X32" s="6">
        <v>24</v>
      </c>
      <c r="Y32" s="6">
        <v>12</v>
      </c>
      <c r="Z32" s="6">
        <f t="shared" si="1"/>
        <v>866</v>
      </c>
      <c r="AA32" s="308"/>
    </row>
    <row r="33" spans="1:27" x14ac:dyDescent="0.25">
      <c r="A33" s="261" t="s">
        <v>31</v>
      </c>
      <c r="B33" s="259" t="s">
        <v>8</v>
      </c>
      <c r="C33" s="259"/>
      <c r="D33" s="275" t="s">
        <v>2000</v>
      </c>
      <c r="E33" s="321" t="s">
        <v>546</v>
      </c>
      <c r="F33" s="27" t="s">
        <v>6</v>
      </c>
      <c r="G33" s="7">
        <v>0</v>
      </c>
      <c r="H33" s="7">
        <v>0</v>
      </c>
      <c r="I33" s="7">
        <v>18</v>
      </c>
      <c r="J33" s="7">
        <v>59</v>
      </c>
      <c r="K33" s="7">
        <v>44</v>
      </c>
      <c r="L33" s="7">
        <v>61</v>
      </c>
      <c r="M33" s="7">
        <v>36</v>
      </c>
      <c r="N33" s="7">
        <v>0</v>
      </c>
      <c r="O33" s="7">
        <v>26</v>
      </c>
      <c r="P33" s="7">
        <v>25</v>
      </c>
      <c r="Q33" s="7">
        <v>79</v>
      </c>
      <c r="R33" s="7">
        <v>90</v>
      </c>
      <c r="S33" s="7">
        <v>97</v>
      </c>
      <c r="T33" s="7">
        <v>25</v>
      </c>
      <c r="U33" s="7">
        <v>23</v>
      </c>
      <c r="V33" s="7">
        <v>25</v>
      </c>
      <c r="W33" s="7">
        <v>19</v>
      </c>
      <c r="X33" s="7">
        <v>17</v>
      </c>
      <c r="Y33" s="7">
        <v>19</v>
      </c>
      <c r="Z33" s="7">
        <f t="shared" si="1"/>
        <v>663</v>
      </c>
      <c r="AA33" s="273"/>
    </row>
    <row r="34" spans="1:27" ht="26.25" thickBot="1" x14ac:dyDescent="0.3">
      <c r="A34" s="262"/>
      <c r="B34" s="260"/>
      <c r="C34" s="260"/>
      <c r="D34" s="276"/>
      <c r="E34" s="299"/>
      <c r="F34" s="28" t="s">
        <v>3</v>
      </c>
      <c r="G34" s="6">
        <v>0</v>
      </c>
      <c r="H34" s="6">
        <v>0</v>
      </c>
      <c r="I34" s="6">
        <v>18</v>
      </c>
      <c r="J34" s="6">
        <v>59</v>
      </c>
      <c r="K34" s="6">
        <v>44</v>
      </c>
      <c r="L34" s="6">
        <v>61</v>
      </c>
      <c r="M34" s="6">
        <v>36</v>
      </c>
      <c r="N34" s="6">
        <v>0</v>
      </c>
      <c r="O34" s="6">
        <v>26</v>
      </c>
      <c r="P34" s="6">
        <v>25</v>
      </c>
      <c r="Q34" s="6">
        <v>79</v>
      </c>
      <c r="R34" s="6">
        <v>90</v>
      </c>
      <c r="S34" s="6">
        <v>97</v>
      </c>
      <c r="T34" s="6">
        <v>25</v>
      </c>
      <c r="U34" s="6">
        <v>23</v>
      </c>
      <c r="V34" s="6">
        <v>25</v>
      </c>
      <c r="W34" s="6">
        <v>19</v>
      </c>
      <c r="X34" s="6">
        <v>17</v>
      </c>
      <c r="Y34" s="6">
        <v>19</v>
      </c>
      <c r="Z34" s="6">
        <f t="shared" si="1"/>
        <v>663</v>
      </c>
      <c r="AA34" s="308"/>
    </row>
    <row r="35" spans="1:27" x14ac:dyDescent="0.25">
      <c r="A35" s="261" t="s">
        <v>32</v>
      </c>
      <c r="B35" s="259" t="s">
        <v>8</v>
      </c>
      <c r="C35" s="259"/>
      <c r="D35" s="275" t="s">
        <v>2001</v>
      </c>
      <c r="E35" s="321" t="s">
        <v>547</v>
      </c>
      <c r="F35" s="27" t="s">
        <v>6</v>
      </c>
      <c r="G35" s="7">
        <v>23</v>
      </c>
      <c r="H35" s="7">
        <v>25</v>
      </c>
      <c r="I35" s="7">
        <v>23</v>
      </c>
      <c r="J35" s="7">
        <v>26</v>
      </c>
      <c r="K35" s="7">
        <v>19</v>
      </c>
      <c r="L35" s="7">
        <v>35</v>
      </c>
      <c r="M35" s="7">
        <v>33</v>
      </c>
      <c r="N35" s="7">
        <v>42</v>
      </c>
      <c r="O35" s="7">
        <v>41</v>
      </c>
      <c r="P35" s="7">
        <v>0</v>
      </c>
      <c r="Q35" s="7">
        <v>0</v>
      </c>
      <c r="R35" s="7">
        <v>23</v>
      </c>
      <c r="S35" s="7">
        <v>15</v>
      </c>
      <c r="T35" s="7">
        <v>13</v>
      </c>
      <c r="U35" s="7">
        <v>10</v>
      </c>
      <c r="V35" s="7">
        <v>31</v>
      </c>
      <c r="W35" s="7">
        <v>15</v>
      </c>
      <c r="X35" s="7">
        <v>18</v>
      </c>
      <c r="Y35" s="7">
        <v>13</v>
      </c>
      <c r="Z35" s="7">
        <f t="shared" si="1"/>
        <v>405</v>
      </c>
      <c r="AA35" s="273"/>
    </row>
    <row r="36" spans="1:27" ht="26.25" thickBot="1" x14ac:dyDescent="0.3">
      <c r="A36" s="262"/>
      <c r="B36" s="260"/>
      <c r="C36" s="260"/>
      <c r="D36" s="276"/>
      <c r="E36" s="299"/>
      <c r="F36" s="28" t="s">
        <v>3</v>
      </c>
      <c r="G36" s="6">
        <v>23</v>
      </c>
      <c r="H36" s="6">
        <v>25</v>
      </c>
      <c r="I36" s="6">
        <v>23</v>
      </c>
      <c r="J36" s="6">
        <v>26</v>
      </c>
      <c r="K36" s="6">
        <v>19</v>
      </c>
      <c r="L36" s="6">
        <v>35</v>
      </c>
      <c r="M36" s="6">
        <v>33</v>
      </c>
      <c r="N36" s="6">
        <v>42</v>
      </c>
      <c r="O36" s="6">
        <v>41</v>
      </c>
      <c r="P36" s="6">
        <v>0</v>
      </c>
      <c r="Q36" s="6">
        <v>0</v>
      </c>
      <c r="R36" s="6">
        <v>23</v>
      </c>
      <c r="S36" s="6">
        <v>15</v>
      </c>
      <c r="T36" s="6">
        <v>13</v>
      </c>
      <c r="U36" s="6">
        <v>10</v>
      </c>
      <c r="V36" s="6">
        <v>31</v>
      </c>
      <c r="W36" s="6">
        <v>15</v>
      </c>
      <c r="X36" s="6">
        <v>18</v>
      </c>
      <c r="Y36" s="6">
        <v>13</v>
      </c>
      <c r="Z36" s="6">
        <f t="shared" si="1"/>
        <v>405</v>
      </c>
      <c r="AA36" s="308"/>
    </row>
    <row r="37" spans="1:27" x14ac:dyDescent="0.25">
      <c r="A37" s="261" t="s">
        <v>33</v>
      </c>
      <c r="B37" s="259" t="s">
        <v>8</v>
      </c>
      <c r="C37" s="259"/>
      <c r="D37" s="275" t="s">
        <v>2002</v>
      </c>
      <c r="E37" s="321" t="s">
        <v>548</v>
      </c>
      <c r="F37" s="27" t="s">
        <v>6</v>
      </c>
      <c r="G37" s="7">
        <v>59</v>
      </c>
      <c r="H37" s="7">
        <v>73</v>
      </c>
      <c r="I37" s="7">
        <v>40</v>
      </c>
      <c r="J37" s="7">
        <v>61</v>
      </c>
      <c r="K37" s="7">
        <v>46</v>
      </c>
      <c r="L37" s="7">
        <v>39</v>
      </c>
      <c r="M37" s="7">
        <v>43</v>
      </c>
      <c r="N37" s="7">
        <v>44</v>
      </c>
      <c r="O37" s="7">
        <v>36</v>
      </c>
      <c r="P37" s="7">
        <v>59</v>
      </c>
      <c r="Q37" s="7">
        <v>31</v>
      </c>
      <c r="R37" s="7">
        <v>28</v>
      </c>
      <c r="S37" s="7">
        <v>32</v>
      </c>
      <c r="T37" s="7">
        <v>30</v>
      </c>
      <c r="U37" s="7">
        <v>27</v>
      </c>
      <c r="V37" s="7">
        <v>33</v>
      </c>
      <c r="W37" s="7">
        <v>74</v>
      </c>
      <c r="X37" s="7">
        <v>43</v>
      </c>
      <c r="Y37" s="7">
        <v>41</v>
      </c>
      <c r="Z37" s="7">
        <f t="shared" si="1"/>
        <v>839</v>
      </c>
      <c r="AA37" s="273"/>
    </row>
    <row r="38" spans="1:27" ht="26.25" thickBot="1" x14ac:dyDescent="0.3">
      <c r="A38" s="262"/>
      <c r="B38" s="260"/>
      <c r="C38" s="260"/>
      <c r="D38" s="276"/>
      <c r="E38" s="299"/>
      <c r="F38" s="28" t="s">
        <v>3</v>
      </c>
      <c r="G38" s="6">
        <v>59</v>
      </c>
      <c r="H38" s="6">
        <v>73</v>
      </c>
      <c r="I38" s="6">
        <v>40</v>
      </c>
      <c r="J38" s="6">
        <v>61</v>
      </c>
      <c r="K38" s="6">
        <v>46</v>
      </c>
      <c r="L38" s="6">
        <v>39</v>
      </c>
      <c r="M38" s="6">
        <v>43</v>
      </c>
      <c r="N38" s="6">
        <v>44</v>
      </c>
      <c r="O38" s="6">
        <v>36</v>
      </c>
      <c r="P38" s="6">
        <v>59</v>
      </c>
      <c r="Q38" s="6">
        <v>31</v>
      </c>
      <c r="R38" s="6">
        <v>28</v>
      </c>
      <c r="S38" s="6">
        <v>32</v>
      </c>
      <c r="T38" s="6">
        <v>30</v>
      </c>
      <c r="U38" s="6">
        <v>27</v>
      </c>
      <c r="V38" s="6">
        <v>33</v>
      </c>
      <c r="W38" s="6">
        <v>74</v>
      </c>
      <c r="X38" s="6">
        <v>43</v>
      </c>
      <c r="Y38" s="6">
        <v>41</v>
      </c>
      <c r="Z38" s="6">
        <f t="shared" si="1"/>
        <v>839</v>
      </c>
      <c r="AA38" s="308"/>
    </row>
    <row r="39" spans="1:27" x14ac:dyDescent="0.25">
      <c r="A39" s="261" t="s">
        <v>34</v>
      </c>
      <c r="B39" s="259" t="s">
        <v>8</v>
      </c>
      <c r="C39" s="259"/>
      <c r="D39" s="275" t="s">
        <v>2003</v>
      </c>
      <c r="E39" s="321" t="s">
        <v>549</v>
      </c>
      <c r="F39" s="27" t="s">
        <v>6</v>
      </c>
      <c r="G39" s="7">
        <v>35</v>
      </c>
      <c r="H39" s="7">
        <v>18</v>
      </c>
      <c r="I39" s="7">
        <v>23</v>
      </c>
      <c r="J39" s="7">
        <v>20</v>
      </c>
      <c r="K39" s="7">
        <v>21</v>
      </c>
      <c r="L39" s="7">
        <v>22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17</v>
      </c>
      <c r="S39" s="7">
        <v>15</v>
      </c>
      <c r="T39" s="7">
        <v>9</v>
      </c>
      <c r="U39" s="7">
        <v>17</v>
      </c>
      <c r="V39" s="7">
        <v>21</v>
      </c>
      <c r="W39" s="7">
        <v>16</v>
      </c>
      <c r="X39" s="7">
        <v>18</v>
      </c>
      <c r="Y39" s="7">
        <v>15</v>
      </c>
      <c r="Z39" s="7">
        <f t="shared" si="1"/>
        <v>267</v>
      </c>
      <c r="AA39" s="273"/>
    </row>
    <row r="40" spans="1:27" ht="26.25" thickBot="1" x14ac:dyDescent="0.3">
      <c r="A40" s="262"/>
      <c r="B40" s="260"/>
      <c r="C40" s="260"/>
      <c r="D40" s="276"/>
      <c r="E40" s="299"/>
      <c r="F40" s="28" t="s">
        <v>3</v>
      </c>
      <c r="G40" s="6">
        <v>35</v>
      </c>
      <c r="H40" s="6">
        <v>18</v>
      </c>
      <c r="I40" s="6">
        <v>23</v>
      </c>
      <c r="J40" s="6">
        <v>20</v>
      </c>
      <c r="K40" s="6">
        <v>21</v>
      </c>
      <c r="L40" s="6">
        <v>22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17</v>
      </c>
      <c r="S40" s="6">
        <v>15</v>
      </c>
      <c r="T40" s="6">
        <v>9</v>
      </c>
      <c r="U40" s="6">
        <v>17</v>
      </c>
      <c r="V40" s="6">
        <v>21</v>
      </c>
      <c r="W40" s="6">
        <v>16</v>
      </c>
      <c r="X40" s="6">
        <v>18</v>
      </c>
      <c r="Y40" s="6">
        <v>15</v>
      </c>
      <c r="Z40" s="6">
        <f t="shared" si="1"/>
        <v>267</v>
      </c>
      <c r="AA40" s="308"/>
    </row>
    <row r="41" spans="1:27" x14ac:dyDescent="0.25">
      <c r="A41" s="261" t="s">
        <v>109</v>
      </c>
      <c r="B41" s="259" t="s">
        <v>8</v>
      </c>
      <c r="C41" s="259"/>
      <c r="D41" s="275" t="s">
        <v>2004</v>
      </c>
      <c r="E41" s="321" t="s">
        <v>550</v>
      </c>
      <c r="F41" s="27" t="s">
        <v>6</v>
      </c>
      <c r="G41" s="7">
        <v>18</v>
      </c>
      <c r="H41" s="7">
        <v>25</v>
      </c>
      <c r="I41" s="7">
        <v>13</v>
      </c>
      <c r="J41" s="7">
        <v>7</v>
      </c>
      <c r="K41" s="7">
        <v>12</v>
      </c>
      <c r="L41" s="7">
        <v>15</v>
      </c>
      <c r="M41" s="7">
        <v>12</v>
      </c>
      <c r="N41" s="7">
        <v>33</v>
      </c>
      <c r="O41" s="7">
        <v>16</v>
      </c>
      <c r="P41" s="7">
        <v>18</v>
      </c>
      <c r="Q41" s="7">
        <v>0</v>
      </c>
      <c r="R41" s="7">
        <v>6</v>
      </c>
      <c r="S41" s="7">
        <v>5</v>
      </c>
      <c r="T41" s="7">
        <v>5</v>
      </c>
      <c r="U41" s="7">
        <v>6</v>
      </c>
      <c r="V41" s="7">
        <v>10</v>
      </c>
      <c r="W41" s="7">
        <v>12</v>
      </c>
      <c r="X41" s="7">
        <v>16</v>
      </c>
      <c r="Y41" s="7">
        <v>5</v>
      </c>
      <c r="Z41" s="7">
        <f t="shared" si="1"/>
        <v>234</v>
      </c>
      <c r="AA41" s="273"/>
    </row>
    <row r="42" spans="1:27" ht="26.25" thickBot="1" x14ac:dyDescent="0.3">
      <c r="A42" s="262"/>
      <c r="B42" s="260"/>
      <c r="C42" s="260"/>
      <c r="D42" s="276"/>
      <c r="E42" s="299"/>
      <c r="F42" s="28" t="s">
        <v>3</v>
      </c>
      <c r="G42" s="6">
        <v>18</v>
      </c>
      <c r="H42" s="6">
        <v>25</v>
      </c>
      <c r="I42" s="6">
        <v>13</v>
      </c>
      <c r="J42" s="6">
        <v>7</v>
      </c>
      <c r="K42" s="6">
        <v>12</v>
      </c>
      <c r="L42" s="6">
        <v>15</v>
      </c>
      <c r="M42" s="6">
        <v>12</v>
      </c>
      <c r="N42" s="6">
        <v>33</v>
      </c>
      <c r="O42" s="6">
        <v>16</v>
      </c>
      <c r="P42" s="6">
        <v>18</v>
      </c>
      <c r="Q42" s="6">
        <v>0</v>
      </c>
      <c r="R42" s="6">
        <v>6</v>
      </c>
      <c r="S42" s="6">
        <v>5</v>
      </c>
      <c r="T42" s="6">
        <v>5</v>
      </c>
      <c r="U42" s="6">
        <v>6</v>
      </c>
      <c r="V42" s="6">
        <v>10</v>
      </c>
      <c r="W42" s="6">
        <v>12</v>
      </c>
      <c r="X42" s="6">
        <v>16</v>
      </c>
      <c r="Y42" s="6">
        <v>5</v>
      </c>
      <c r="Z42" s="6">
        <f t="shared" si="1"/>
        <v>234</v>
      </c>
      <c r="AA42" s="308"/>
    </row>
    <row r="43" spans="1:27" x14ac:dyDescent="0.25">
      <c r="A43" s="261" t="s">
        <v>120</v>
      </c>
      <c r="B43" s="259" t="s">
        <v>8</v>
      </c>
      <c r="C43" s="259"/>
      <c r="D43" s="275" t="s">
        <v>2105</v>
      </c>
      <c r="E43" s="321" t="s">
        <v>551</v>
      </c>
      <c r="F43" s="27" t="s">
        <v>6</v>
      </c>
      <c r="G43" s="7">
        <v>9</v>
      </c>
      <c r="H43" s="7">
        <v>3</v>
      </c>
      <c r="I43" s="7">
        <v>7</v>
      </c>
      <c r="J43" s="7">
        <v>6</v>
      </c>
      <c r="K43" s="7">
        <v>3</v>
      </c>
      <c r="L43" s="7">
        <v>4</v>
      </c>
      <c r="M43" s="7">
        <v>0</v>
      </c>
      <c r="N43" s="7">
        <v>3</v>
      </c>
      <c r="O43" s="7">
        <v>0</v>
      </c>
      <c r="P43" s="7">
        <v>3</v>
      </c>
      <c r="Q43" s="7">
        <v>5</v>
      </c>
      <c r="R43" s="7">
        <v>5</v>
      </c>
      <c r="S43" s="7">
        <v>4</v>
      </c>
      <c r="T43" s="7">
        <v>4</v>
      </c>
      <c r="U43" s="7">
        <v>2</v>
      </c>
      <c r="V43" s="7">
        <v>5</v>
      </c>
      <c r="W43" s="7">
        <v>4</v>
      </c>
      <c r="X43" s="7">
        <v>7</v>
      </c>
      <c r="Y43" s="7">
        <v>3</v>
      </c>
      <c r="Z43" s="7">
        <f t="shared" si="1"/>
        <v>77</v>
      </c>
      <c r="AA43" s="273"/>
    </row>
    <row r="44" spans="1:27" ht="26.25" thickBot="1" x14ac:dyDescent="0.3">
      <c r="A44" s="262"/>
      <c r="B44" s="260"/>
      <c r="C44" s="260"/>
      <c r="D44" s="276"/>
      <c r="E44" s="299"/>
      <c r="F44" s="28" t="s">
        <v>3</v>
      </c>
      <c r="G44" s="6">
        <v>9</v>
      </c>
      <c r="H44" s="6">
        <v>3</v>
      </c>
      <c r="I44" s="6">
        <v>7</v>
      </c>
      <c r="J44" s="6">
        <v>6</v>
      </c>
      <c r="K44" s="6">
        <v>3</v>
      </c>
      <c r="L44" s="6">
        <v>4</v>
      </c>
      <c r="M44" s="6">
        <v>0</v>
      </c>
      <c r="N44" s="6">
        <v>3</v>
      </c>
      <c r="O44" s="6">
        <v>0</v>
      </c>
      <c r="P44" s="6">
        <v>3</v>
      </c>
      <c r="Q44" s="6">
        <v>5</v>
      </c>
      <c r="R44" s="6">
        <v>5</v>
      </c>
      <c r="S44" s="6">
        <v>4</v>
      </c>
      <c r="T44" s="6">
        <v>4</v>
      </c>
      <c r="U44" s="6">
        <v>2</v>
      </c>
      <c r="V44" s="6">
        <v>5</v>
      </c>
      <c r="W44" s="6">
        <v>4</v>
      </c>
      <c r="X44" s="6">
        <v>7</v>
      </c>
      <c r="Y44" s="6">
        <v>3</v>
      </c>
      <c r="Z44" s="6">
        <f t="shared" si="1"/>
        <v>77</v>
      </c>
      <c r="AA44" s="308"/>
    </row>
    <row r="45" spans="1:27" x14ac:dyDescent="0.25">
      <c r="A45" s="261" t="s">
        <v>128</v>
      </c>
      <c r="B45" s="259" t="s">
        <v>8</v>
      </c>
      <c r="C45" s="259"/>
      <c r="D45" s="275" t="s">
        <v>2106</v>
      </c>
      <c r="E45" s="321" t="s">
        <v>552</v>
      </c>
      <c r="F45" s="27" t="s">
        <v>6</v>
      </c>
      <c r="G45" s="7">
        <v>16</v>
      </c>
      <c r="H45" s="7">
        <v>12</v>
      </c>
      <c r="I45" s="7">
        <v>13</v>
      </c>
      <c r="J45" s="7">
        <v>15</v>
      </c>
      <c r="K45" s="7">
        <v>15</v>
      </c>
      <c r="L45" s="7">
        <v>11</v>
      </c>
      <c r="M45" s="7">
        <v>0</v>
      </c>
      <c r="N45" s="7">
        <v>0</v>
      </c>
      <c r="O45" s="7">
        <v>0</v>
      </c>
      <c r="P45" s="7">
        <v>0</v>
      </c>
      <c r="Q45" s="7">
        <v>3</v>
      </c>
      <c r="R45" s="7">
        <v>4</v>
      </c>
      <c r="S45" s="7">
        <v>1</v>
      </c>
      <c r="T45" s="7">
        <v>2</v>
      </c>
      <c r="U45" s="7">
        <v>0</v>
      </c>
      <c r="V45" s="7">
        <v>4</v>
      </c>
      <c r="W45" s="7">
        <v>3</v>
      </c>
      <c r="X45" s="7">
        <v>1</v>
      </c>
      <c r="Y45" s="7">
        <v>0</v>
      </c>
      <c r="Z45" s="7">
        <f t="shared" si="1"/>
        <v>100</v>
      </c>
      <c r="AA45" s="273"/>
    </row>
    <row r="46" spans="1:27" ht="26.25" thickBot="1" x14ac:dyDescent="0.3">
      <c r="A46" s="262"/>
      <c r="B46" s="260"/>
      <c r="C46" s="260"/>
      <c r="D46" s="276"/>
      <c r="E46" s="299"/>
      <c r="F46" s="28" t="s">
        <v>3</v>
      </c>
      <c r="G46" s="6">
        <v>16</v>
      </c>
      <c r="H46" s="6">
        <v>12</v>
      </c>
      <c r="I46" s="6">
        <v>13</v>
      </c>
      <c r="J46" s="6">
        <v>15</v>
      </c>
      <c r="K46" s="6">
        <v>15</v>
      </c>
      <c r="L46" s="6">
        <v>11</v>
      </c>
      <c r="M46" s="6">
        <v>0</v>
      </c>
      <c r="N46" s="6">
        <v>0</v>
      </c>
      <c r="O46" s="6">
        <v>0</v>
      </c>
      <c r="P46" s="6">
        <v>0</v>
      </c>
      <c r="Q46" s="6">
        <v>3</v>
      </c>
      <c r="R46" s="6">
        <v>4</v>
      </c>
      <c r="S46" s="6">
        <v>1</v>
      </c>
      <c r="T46" s="6">
        <v>2</v>
      </c>
      <c r="U46" s="6">
        <v>0</v>
      </c>
      <c r="V46" s="6">
        <v>4</v>
      </c>
      <c r="W46" s="6">
        <v>3</v>
      </c>
      <c r="X46" s="6">
        <v>1</v>
      </c>
      <c r="Y46" s="6">
        <v>0</v>
      </c>
      <c r="Z46" s="6">
        <f t="shared" si="1"/>
        <v>100</v>
      </c>
      <c r="AA46" s="308"/>
    </row>
    <row r="47" spans="1:27" x14ac:dyDescent="0.25">
      <c r="A47" s="261" t="s">
        <v>133</v>
      </c>
      <c r="B47" s="259" t="s">
        <v>8</v>
      </c>
      <c r="C47" s="259"/>
      <c r="D47" s="275" t="s">
        <v>2005</v>
      </c>
      <c r="E47" s="321" t="s">
        <v>2356</v>
      </c>
      <c r="F47" s="27" t="s">
        <v>6</v>
      </c>
      <c r="G47" s="7">
        <v>49</v>
      </c>
      <c r="H47" s="7">
        <v>42</v>
      </c>
      <c r="I47" s="7">
        <v>59</v>
      </c>
      <c r="J47" s="7">
        <v>47</v>
      </c>
      <c r="K47" s="7">
        <v>53</v>
      </c>
      <c r="L47" s="7">
        <v>33</v>
      </c>
      <c r="M47" s="7">
        <v>39</v>
      </c>
      <c r="N47" s="7">
        <v>27</v>
      </c>
      <c r="O47" s="7">
        <v>41</v>
      </c>
      <c r="P47" s="7">
        <v>64</v>
      </c>
      <c r="Q47" s="7">
        <v>29</v>
      </c>
      <c r="R47" s="7">
        <v>35</v>
      </c>
      <c r="S47" s="7">
        <v>39</v>
      </c>
      <c r="T47" s="7">
        <v>34</v>
      </c>
      <c r="U47" s="7">
        <v>29</v>
      </c>
      <c r="V47" s="7">
        <v>30</v>
      </c>
      <c r="W47" s="7">
        <v>37</v>
      </c>
      <c r="X47" s="7">
        <v>39</v>
      </c>
      <c r="Y47" s="7">
        <v>34</v>
      </c>
      <c r="Z47" s="7">
        <f t="shared" si="1"/>
        <v>760</v>
      </c>
      <c r="AA47" s="273"/>
    </row>
    <row r="48" spans="1:27" ht="26.25" thickBot="1" x14ac:dyDescent="0.3">
      <c r="A48" s="262"/>
      <c r="B48" s="260"/>
      <c r="C48" s="260"/>
      <c r="D48" s="276"/>
      <c r="E48" s="299"/>
      <c r="F48" s="28" t="s">
        <v>3</v>
      </c>
      <c r="G48" s="6">
        <v>49</v>
      </c>
      <c r="H48" s="6">
        <v>42</v>
      </c>
      <c r="I48" s="6">
        <v>59</v>
      </c>
      <c r="J48" s="6">
        <v>47</v>
      </c>
      <c r="K48" s="6">
        <v>53</v>
      </c>
      <c r="L48" s="6">
        <v>33</v>
      </c>
      <c r="M48" s="6">
        <v>39</v>
      </c>
      <c r="N48" s="6">
        <v>27</v>
      </c>
      <c r="O48" s="6">
        <v>41</v>
      </c>
      <c r="P48" s="6">
        <v>64</v>
      </c>
      <c r="Q48" s="6">
        <v>29</v>
      </c>
      <c r="R48" s="6">
        <v>35</v>
      </c>
      <c r="S48" s="6">
        <v>39</v>
      </c>
      <c r="T48" s="6">
        <v>34</v>
      </c>
      <c r="U48" s="6">
        <v>29</v>
      </c>
      <c r="V48" s="6">
        <v>30</v>
      </c>
      <c r="W48" s="6">
        <v>37</v>
      </c>
      <c r="X48" s="6">
        <v>39</v>
      </c>
      <c r="Y48" s="6">
        <v>34</v>
      </c>
      <c r="Z48" s="6">
        <f t="shared" si="1"/>
        <v>760</v>
      </c>
      <c r="AA48" s="308"/>
    </row>
    <row r="49" spans="1:27" x14ac:dyDescent="0.25">
      <c r="A49" s="261" t="s">
        <v>136</v>
      </c>
      <c r="B49" s="259" t="s">
        <v>8</v>
      </c>
      <c r="C49" s="259"/>
      <c r="D49" s="275" t="s">
        <v>2006</v>
      </c>
      <c r="E49" s="321" t="s">
        <v>553</v>
      </c>
      <c r="F49" s="27" t="s">
        <v>6</v>
      </c>
      <c r="G49" s="7">
        <v>77</v>
      </c>
      <c r="H49" s="7">
        <v>62</v>
      </c>
      <c r="I49" s="7">
        <v>79</v>
      </c>
      <c r="J49" s="7">
        <v>49</v>
      </c>
      <c r="K49" s="7">
        <v>63</v>
      </c>
      <c r="L49" s="7">
        <v>44</v>
      </c>
      <c r="M49" s="7">
        <v>47</v>
      </c>
      <c r="N49" s="7">
        <v>48</v>
      </c>
      <c r="O49" s="7">
        <v>51</v>
      </c>
      <c r="P49" s="7">
        <v>18</v>
      </c>
      <c r="Q49" s="7">
        <v>42</v>
      </c>
      <c r="R49" s="7">
        <v>29</v>
      </c>
      <c r="S49" s="7">
        <v>39</v>
      </c>
      <c r="T49" s="7">
        <v>35</v>
      </c>
      <c r="U49" s="7">
        <v>43</v>
      </c>
      <c r="V49" s="7">
        <v>22</v>
      </c>
      <c r="W49" s="7">
        <v>42</v>
      </c>
      <c r="X49" s="7">
        <v>31</v>
      </c>
      <c r="Y49" s="7">
        <v>42</v>
      </c>
      <c r="Z49" s="7">
        <f t="shared" si="1"/>
        <v>863</v>
      </c>
      <c r="AA49" s="273"/>
    </row>
    <row r="50" spans="1:27" ht="26.25" thickBot="1" x14ac:dyDescent="0.3">
      <c r="A50" s="262"/>
      <c r="B50" s="260"/>
      <c r="C50" s="260"/>
      <c r="D50" s="276"/>
      <c r="E50" s="299"/>
      <c r="F50" s="28" t="s">
        <v>3</v>
      </c>
      <c r="G50" s="6">
        <v>77</v>
      </c>
      <c r="H50" s="6">
        <v>62</v>
      </c>
      <c r="I50" s="6">
        <v>79</v>
      </c>
      <c r="J50" s="6">
        <v>49</v>
      </c>
      <c r="K50" s="6">
        <v>63</v>
      </c>
      <c r="L50" s="6">
        <v>44</v>
      </c>
      <c r="M50" s="6">
        <v>47</v>
      </c>
      <c r="N50" s="6">
        <v>48</v>
      </c>
      <c r="O50" s="6">
        <v>51</v>
      </c>
      <c r="P50" s="6">
        <v>18</v>
      </c>
      <c r="Q50" s="6">
        <v>42</v>
      </c>
      <c r="R50" s="6">
        <v>29</v>
      </c>
      <c r="S50" s="6">
        <v>39</v>
      </c>
      <c r="T50" s="6">
        <v>35</v>
      </c>
      <c r="U50" s="6">
        <v>43</v>
      </c>
      <c r="V50" s="6">
        <v>22</v>
      </c>
      <c r="W50" s="6">
        <v>42</v>
      </c>
      <c r="X50" s="6">
        <v>31</v>
      </c>
      <c r="Y50" s="6">
        <v>42</v>
      </c>
      <c r="Z50" s="6">
        <f t="shared" si="1"/>
        <v>863</v>
      </c>
      <c r="AA50" s="308"/>
    </row>
    <row r="51" spans="1:27" x14ac:dyDescent="0.25">
      <c r="A51" s="261" t="s">
        <v>141</v>
      </c>
      <c r="B51" s="259" t="s">
        <v>8</v>
      </c>
      <c r="C51" s="259"/>
      <c r="D51" s="275" t="s">
        <v>2107</v>
      </c>
      <c r="E51" s="321" t="s">
        <v>545</v>
      </c>
      <c r="F51" s="27" t="s">
        <v>6</v>
      </c>
      <c r="G51" s="7">
        <v>7</v>
      </c>
      <c r="H51" s="7">
        <v>6</v>
      </c>
      <c r="I51" s="7">
        <v>11</v>
      </c>
      <c r="J51" s="7">
        <v>14</v>
      </c>
      <c r="K51" s="7">
        <v>10</v>
      </c>
      <c r="L51" s="7">
        <v>0</v>
      </c>
      <c r="M51" s="7">
        <v>8</v>
      </c>
      <c r="N51" s="7">
        <v>11</v>
      </c>
      <c r="O51" s="7">
        <v>11</v>
      </c>
      <c r="P51" s="7">
        <v>1</v>
      </c>
      <c r="Q51" s="7">
        <v>0</v>
      </c>
      <c r="R51" s="7">
        <v>13</v>
      </c>
      <c r="S51" s="7">
        <v>12</v>
      </c>
      <c r="T51" s="7">
        <v>11</v>
      </c>
      <c r="U51" s="7">
        <v>11</v>
      </c>
      <c r="V51" s="7">
        <v>21</v>
      </c>
      <c r="W51" s="7">
        <v>24</v>
      </c>
      <c r="X51" s="7">
        <v>9</v>
      </c>
      <c r="Y51" s="7">
        <v>2</v>
      </c>
      <c r="Z51" s="7">
        <f t="shared" si="1"/>
        <v>182</v>
      </c>
      <c r="AA51" s="273"/>
    </row>
    <row r="52" spans="1:27" ht="26.25" thickBot="1" x14ac:dyDescent="0.3">
      <c r="A52" s="291"/>
      <c r="B52" s="296"/>
      <c r="C52" s="296"/>
      <c r="D52" s="298"/>
      <c r="E52" s="314"/>
      <c r="F52" s="183" t="s">
        <v>3</v>
      </c>
      <c r="G52" s="24">
        <v>7</v>
      </c>
      <c r="H52" s="24">
        <v>6</v>
      </c>
      <c r="I52" s="24">
        <v>11</v>
      </c>
      <c r="J52" s="24">
        <v>14</v>
      </c>
      <c r="K52" s="24">
        <v>10</v>
      </c>
      <c r="L52" s="24">
        <v>0</v>
      </c>
      <c r="M52" s="24">
        <v>8</v>
      </c>
      <c r="N52" s="24">
        <v>11</v>
      </c>
      <c r="O52" s="24">
        <v>11</v>
      </c>
      <c r="P52" s="24">
        <v>1</v>
      </c>
      <c r="Q52" s="24">
        <v>0</v>
      </c>
      <c r="R52" s="24">
        <v>13</v>
      </c>
      <c r="S52" s="24">
        <v>12</v>
      </c>
      <c r="T52" s="24">
        <v>11</v>
      </c>
      <c r="U52" s="24">
        <v>11</v>
      </c>
      <c r="V52" s="24">
        <v>21</v>
      </c>
      <c r="W52" s="24">
        <v>24</v>
      </c>
      <c r="X52" s="24">
        <v>9</v>
      </c>
      <c r="Y52" s="24">
        <v>2</v>
      </c>
      <c r="Z52" s="24">
        <f t="shared" si="1"/>
        <v>182</v>
      </c>
      <c r="AA52" s="308"/>
    </row>
    <row r="53" spans="1:27" x14ac:dyDescent="0.25">
      <c r="A53" s="322" t="s">
        <v>13</v>
      </c>
      <c r="B53" s="323"/>
      <c r="C53" s="323"/>
      <c r="D53" s="323"/>
      <c r="E53" s="323"/>
      <c r="F53" s="177" t="s">
        <v>6</v>
      </c>
      <c r="G53" s="7">
        <f>G51+G49+G47+G45+G43+G41+G39+G37+G35+G33+G31+G29+G27+G25+G23+G21+G19+G17+G15+G13+G11+G9+G7</f>
        <v>784</v>
      </c>
      <c r="H53" s="7">
        <f t="shared" ref="H53:Z54" si="2">H51+H49+H47+H45+H43+H41+H39+H37+H35+H33+H31+H29+H27+H25+H23+H21+H19+H17+H15+H13+H11+H9+H7</f>
        <v>712</v>
      </c>
      <c r="I53" s="7">
        <f t="shared" si="2"/>
        <v>782</v>
      </c>
      <c r="J53" s="7">
        <f t="shared" si="2"/>
        <v>767</v>
      </c>
      <c r="K53" s="7">
        <f t="shared" si="2"/>
        <v>715</v>
      </c>
      <c r="L53" s="7">
        <f t="shared" si="2"/>
        <v>668</v>
      </c>
      <c r="M53" s="7">
        <f t="shared" si="2"/>
        <v>677</v>
      </c>
      <c r="N53" s="7">
        <f t="shared" si="2"/>
        <v>631</v>
      </c>
      <c r="O53" s="7">
        <f t="shared" si="2"/>
        <v>634</v>
      </c>
      <c r="P53" s="7">
        <f t="shared" si="2"/>
        <v>448</v>
      </c>
      <c r="Q53" s="7">
        <f t="shared" si="2"/>
        <v>529</v>
      </c>
      <c r="R53" s="7">
        <f t="shared" si="2"/>
        <v>515</v>
      </c>
      <c r="S53" s="7">
        <f t="shared" si="2"/>
        <v>515</v>
      </c>
      <c r="T53" s="7">
        <f t="shared" si="2"/>
        <v>408</v>
      </c>
      <c r="U53" s="7">
        <f t="shared" si="2"/>
        <v>389</v>
      </c>
      <c r="V53" s="7">
        <f t="shared" si="2"/>
        <v>425</v>
      </c>
      <c r="W53" s="7">
        <f t="shared" si="2"/>
        <v>476</v>
      </c>
      <c r="X53" s="7">
        <f t="shared" si="2"/>
        <v>480</v>
      </c>
      <c r="Y53" s="7">
        <f t="shared" si="2"/>
        <v>441</v>
      </c>
      <c r="Z53" s="7">
        <f t="shared" si="2"/>
        <v>10996</v>
      </c>
      <c r="AA53" s="150"/>
    </row>
    <row r="54" spans="1:27" ht="26.25" thickBot="1" x14ac:dyDescent="0.3">
      <c r="A54" s="324"/>
      <c r="B54" s="325"/>
      <c r="C54" s="325"/>
      <c r="D54" s="325"/>
      <c r="E54" s="325"/>
      <c r="F54" s="182" t="s">
        <v>3</v>
      </c>
      <c r="G54" s="8">
        <f>G52+G50+G48+G46+G44+G42+G40+G38+G36+G34+G32+G30+G28+G26+G24+G22+G20+G18+G16+G14+G12+G10+G8</f>
        <v>784</v>
      </c>
      <c r="H54" s="8">
        <f t="shared" si="2"/>
        <v>712</v>
      </c>
      <c r="I54" s="8">
        <f t="shared" si="2"/>
        <v>782</v>
      </c>
      <c r="J54" s="8">
        <f t="shared" si="2"/>
        <v>767</v>
      </c>
      <c r="K54" s="8">
        <f t="shared" si="2"/>
        <v>715</v>
      </c>
      <c r="L54" s="8">
        <f t="shared" si="2"/>
        <v>668</v>
      </c>
      <c r="M54" s="8">
        <f t="shared" si="2"/>
        <v>677</v>
      </c>
      <c r="N54" s="8">
        <f t="shared" si="2"/>
        <v>631</v>
      </c>
      <c r="O54" s="8">
        <f t="shared" si="2"/>
        <v>634</v>
      </c>
      <c r="P54" s="8">
        <f t="shared" si="2"/>
        <v>448</v>
      </c>
      <c r="Q54" s="8">
        <f t="shared" si="2"/>
        <v>529</v>
      </c>
      <c r="R54" s="8">
        <f t="shared" si="2"/>
        <v>515</v>
      </c>
      <c r="S54" s="8">
        <f t="shared" si="2"/>
        <v>515</v>
      </c>
      <c r="T54" s="8">
        <f t="shared" si="2"/>
        <v>408</v>
      </c>
      <c r="U54" s="8">
        <f t="shared" si="2"/>
        <v>389</v>
      </c>
      <c r="V54" s="8">
        <f t="shared" si="2"/>
        <v>425</v>
      </c>
      <c r="W54" s="8">
        <f t="shared" si="2"/>
        <v>476</v>
      </c>
      <c r="X54" s="8">
        <f t="shared" si="2"/>
        <v>480</v>
      </c>
      <c r="Y54" s="8">
        <f t="shared" si="2"/>
        <v>441</v>
      </c>
      <c r="Z54" s="8">
        <f t="shared" si="2"/>
        <v>10996</v>
      </c>
      <c r="AA54" s="191"/>
    </row>
  </sheetData>
  <mergeCells count="120">
    <mergeCell ref="AA39:AA40"/>
    <mergeCell ref="AA41:AA42"/>
    <mergeCell ref="AA43:AA44"/>
    <mergeCell ref="AA45:AA46"/>
    <mergeCell ref="AA47:AA48"/>
    <mergeCell ref="AA49:AA50"/>
    <mergeCell ref="AA51:AA52"/>
    <mergeCell ref="AA19:AA20"/>
    <mergeCell ref="AA21:AA22"/>
    <mergeCell ref="AA23:AA24"/>
    <mergeCell ref="AA27:AA28"/>
    <mergeCell ref="AA31:AA32"/>
    <mergeCell ref="AA29:AA30"/>
    <mergeCell ref="AA33:AA34"/>
    <mergeCell ref="AA35:AA36"/>
    <mergeCell ref="AA37:AA38"/>
    <mergeCell ref="A53:E54"/>
    <mergeCell ref="AA13:AA14"/>
    <mergeCell ref="AA15:AA16"/>
    <mergeCell ref="AA17:AA18"/>
    <mergeCell ref="A49:A50"/>
    <mergeCell ref="B49:C50"/>
    <mergeCell ref="D49:D50"/>
    <mergeCell ref="E49:E50"/>
    <mergeCell ref="A51:A52"/>
    <mergeCell ref="B51:C52"/>
    <mergeCell ref="D51:D52"/>
    <mergeCell ref="E51:E52"/>
    <mergeCell ref="A45:A46"/>
    <mergeCell ref="B45:C46"/>
    <mergeCell ref="D45:D46"/>
    <mergeCell ref="E45:E46"/>
    <mergeCell ref="A47:A48"/>
    <mergeCell ref="B47:C48"/>
    <mergeCell ref="D47:D48"/>
    <mergeCell ref="E47:E48"/>
    <mergeCell ref="A41:A42"/>
    <mergeCell ref="B41:C42"/>
    <mergeCell ref="D41:D42"/>
    <mergeCell ref="E41:E42"/>
    <mergeCell ref="A43:A44"/>
    <mergeCell ref="B43:C44"/>
    <mergeCell ref="D43:D44"/>
    <mergeCell ref="E43:E44"/>
    <mergeCell ref="A37:A38"/>
    <mergeCell ref="B37:C38"/>
    <mergeCell ref="D37:D38"/>
    <mergeCell ref="E37:E38"/>
    <mergeCell ref="A39:A40"/>
    <mergeCell ref="B39:C40"/>
    <mergeCell ref="D39:D40"/>
    <mergeCell ref="E39:E40"/>
    <mergeCell ref="A33:A34"/>
    <mergeCell ref="B33:C34"/>
    <mergeCell ref="D33:D34"/>
    <mergeCell ref="E33:E34"/>
    <mergeCell ref="A35:A36"/>
    <mergeCell ref="B35:C36"/>
    <mergeCell ref="D35:D36"/>
    <mergeCell ref="E35:E36"/>
    <mergeCell ref="C29:C30"/>
    <mergeCell ref="D29:D30"/>
    <mergeCell ref="E29:E30"/>
    <mergeCell ref="A31:A32"/>
    <mergeCell ref="B31:C32"/>
    <mergeCell ref="D31:D32"/>
    <mergeCell ref="E31:E32"/>
    <mergeCell ref="E23:E24"/>
    <mergeCell ref="A25:A26"/>
    <mergeCell ref="B25:C26"/>
    <mergeCell ref="D25:D26"/>
    <mergeCell ref="E25:E26"/>
    <mergeCell ref="A27:A30"/>
    <mergeCell ref="B27:C28"/>
    <mergeCell ref="D27:D28"/>
    <mergeCell ref="E27:E28"/>
    <mergeCell ref="B29:B30"/>
    <mergeCell ref="A19:A24"/>
    <mergeCell ref="B19:C20"/>
    <mergeCell ref="D19:D20"/>
    <mergeCell ref="E19:E20"/>
    <mergeCell ref="B21:B24"/>
    <mergeCell ref="C21:C22"/>
    <mergeCell ref="D21:D22"/>
    <mergeCell ref="E21:E22"/>
    <mergeCell ref="C23:C24"/>
    <mergeCell ref="D23:D24"/>
    <mergeCell ref="A15:A16"/>
    <mergeCell ref="B15:C16"/>
    <mergeCell ref="D15:D16"/>
    <mergeCell ref="E15:E16"/>
    <mergeCell ref="A17:A18"/>
    <mergeCell ref="B17:C18"/>
    <mergeCell ref="D17:D18"/>
    <mergeCell ref="E17:E18"/>
    <mergeCell ref="B11:B12"/>
    <mergeCell ref="C11:C12"/>
    <mergeCell ref="D11:D12"/>
    <mergeCell ref="E11:E12"/>
    <mergeCell ref="A1:AA1"/>
    <mergeCell ref="A2:E2"/>
    <mergeCell ref="A3:E4"/>
    <mergeCell ref="AA3:AA4"/>
    <mergeCell ref="A5:AA5"/>
    <mergeCell ref="B6:C6"/>
    <mergeCell ref="AA11:AA12"/>
    <mergeCell ref="A13:A14"/>
    <mergeCell ref="B13:C14"/>
    <mergeCell ref="D13:D14"/>
    <mergeCell ref="E13:E14"/>
    <mergeCell ref="A7:A8"/>
    <mergeCell ref="B7:C8"/>
    <mergeCell ref="D7:D8"/>
    <mergeCell ref="E7:E8"/>
    <mergeCell ref="AA7:AA8"/>
    <mergeCell ref="A9:A12"/>
    <mergeCell ref="B9:C10"/>
    <mergeCell ref="D9:D10"/>
    <mergeCell ref="E9:E10"/>
    <mergeCell ref="AA9:AA10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38</vt:i4>
      </vt:variant>
    </vt:vector>
  </HeadingPairs>
  <TitlesOfParts>
    <vt:vector size="76" baseType="lpstr">
      <vt:lpstr>Анжеро-Судженский ГО</vt:lpstr>
      <vt:lpstr>Беловский ГО</vt:lpstr>
      <vt:lpstr>Беловский МР</vt:lpstr>
      <vt:lpstr>Берёзовский ГО</vt:lpstr>
      <vt:lpstr>Гурьевский МР</vt:lpstr>
      <vt:lpstr>Ижморский МР</vt:lpstr>
      <vt:lpstr>Калтанский ГО</vt:lpstr>
      <vt:lpstr>Кемеровский ГО</vt:lpstr>
      <vt:lpstr>Кемеровский МР</vt:lpstr>
      <vt:lpstr>Киселёвский ГО</vt:lpstr>
      <vt:lpstr>Крапивинский МР</vt:lpstr>
      <vt:lpstr>Краснобродский ГО</vt:lpstr>
      <vt:lpstr>Ленинск-Кузнецкий ГО</vt:lpstr>
      <vt:lpstr>Ленинск-Кузнецкий МР</vt:lpstr>
      <vt:lpstr>Мариинский МР</vt:lpstr>
      <vt:lpstr>Междуреченский ГО</vt:lpstr>
      <vt:lpstr>Мысковский ГО</vt:lpstr>
      <vt:lpstr>Новокузнецкий ГО</vt:lpstr>
      <vt:lpstr>Новокузнецкий МР</vt:lpstr>
      <vt:lpstr>Осинниковский ГО</vt:lpstr>
      <vt:lpstr>Полысаевский ГО</vt:lpstr>
      <vt:lpstr>Прокопьевский ГО</vt:lpstr>
      <vt:lpstr>Прокопьевский МР</vt:lpstr>
      <vt:lpstr>Промышленновский МР</vt:lpstr>
      <vt:lpstr>Тайгинский ГО</vt:lpstr>
      <vt:lpstr>Таштагольский МР</vt:lpstr>
      <vt:lpstr>Тисульский МР</vt:lpstr>
      <vt:lpstr>Топкинский МР</vt:lpstr>
      <vt:lpstr>Тяжинский МР</vt:lpstr>
      <vt:lpstr>Чебулинский МР</vt:lpstr>
      <vt:lpstr>Юргинский ГО</vt:lpstr>
      <vt:lpstr>Юргинский МР</vt:lpstr>
      <vt:lpstr>Яйский МР</vt:lpstr>
      <vt:lpstr>Яшкинский МР</vt:lpstr>
      <vt:lpstr>ДОиН</vt:lpstr>
      <vt:lpstr>ДМПиС</vt:lpstr>
      <vt:lpstr>ДКиНП</vt:lpstr>
      <vt:lpstr>ДОЗН</vt:lpstr>
      <vt:lpstr>'Анжеро-Судженский ГО'!Область_печати</vt:lpstr>
      <vt:lpstr>'Беловский ГО'!Область_печати</vt:lpstr>
      <vt:lpstr>'Беловский МР'!Область_печати</vt:lpstr>
      <vt:lpstr>'Берёзовский ГО'!Область_печати</vt:lpstr>
      <vt:lpstr>'Гурьевский МР'!Область_печати</vt:lpstr>
      <vt:lpstr>ДКиНП!Область_печати</vt:lpstr>
      <vt:lpstr>ДМПиС!Область_печати</vt:lpstr>
      <vt:lpstr>ДОЗН!Область_печати</vt:lpstr>
      <vt:lpstr>ДОиН!Область_печати</vt:lpstr>
      <vt:lpstr>'Ижморский МР'!Область_печати</vt:lpstr>
      <vt:lpstr>'Калтанский ГО'!Область_печати</vt:lpstr>
      <vt:lpstr>'Кемеровский ГО'!Область_печати</vt:lpstr>
      <vt:lpstr>'Кемеровский МР'!Область_печати</vt:lpstr>
      <vt:lpstr>'Киселёвский ГО'!Область_печати</vt:lpstr>
      <vt:lpstr>'Крапивинский МР'!Область_печати</vt:lpstr>
      <vt:lpstr>'Краснобродский ГО'!Область_печати</vt:lpstr>
      <vt:lpstr>'Ленинск-Кузнецкий ГО'!Область_печати</vt:lpstr>
      <vt:lpstr>'Ленинск-Кузнецкий МР'!Область_печати</vt:lpstr>
      <vt:lpstr>'Мариинский МР'!Область_печати</vt:lpstr>
      <vt:lpstr>'Междуреченский ГО'!Область_печати</vt:lpstr>
      <vt:lpstr>'Мысковский ГО'!Область_печати</vt:lpstr>
      <vt:lpstr>'Новокузнецкий ГО'!Область_печати</vt:lpstr>
      <vt:lpstr>'Новокузнецкий МР'!Область_печати</vt:lpstr>
      <vt:lpstr>'Осинниковский ГО'!Область_печати</vt:lpstr>
      <vt:lpstr>'Полысаевский ГО'!Область_печати</vt:lpstr>
      <vt:lpstr>'Прокопьевский ГО'!Область_печати</vt:lpstr>
      <vt:lpstr>'Прокопьевский МР'!Область_печати</vt:lpstr>
      <vt:lpstr>'Промышленновский МР'!Область_печати</vt:lpstr>
      <vt:lpstr>'Тайгинский ГО'!Область_печати</vt:lpstr>
      <vt:lpstr>'Таштагольский МР'!Область_печати</vt:lpstr>
      <vt:lpstr>'Тисульский МР'!Область_печати</vt:lpstr>
      <vt:lpstr>'Топкинский МР'!Область_печати</vt:lpstr>
      <vt:lpstr>'Тяжинский МР'!Область_печати</vt:lpstr>
      <vt:lpstr>'Чебулинский МР'!Область_печати</vt:lpstr>
      <vt:lpstr>'Юргинский ГО'!Область_печати</vt:lpstr>
      <vt:lpstr>'Юргинский МР'!Область_печати</vt:lpstr>
      <vt:lpstr>'Яйский МР'!Область_печати</vt:lpstr>
      <vt:lpstr>'Яшкинский МР'!Область_печати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Бовбас Алексей Сергеевич</dc:creator>
  <cp:lastModifiedBy>Бовбас Алексей Сергеевич</cp:lastModifiedBy>
  <cp:lastPrinted>2018-12-05T03:27:23Z</cp:lastPrinted>
  <dcterms:created xsi:type="dcterms:W3CDTF">2018-12-05T02:41:01Z</dcterms:created>
  <dcterms:modified xsi:type="dcterms:W3CDTF">2020-05-15T09:00:38Z</dcterms:modified>
</cp:coreProperties>
</file>